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defaultThemeVersion="124226"/>
  <xr:revisionPtr revIDLastSave="0" documentId="8_{11C3FF0A-839D-44C1-9DF3-63FCED09E7F8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Datos" sheetId="4" r:id="rId1"/>
    <sheet name="Formato" sheetId="7" r:id="rId2"/>
  </sheets>
  <definedNames>
    <definedName name="_xlnm.Print_Area" localSheetId="0">Datos!$A:$S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4" l="1"/>
  <c r="D95" i="4"/>
  <c r="J13" i="7" s="1"/>
  <c r="F113" i="4"/>
  <c r="F143" i="4"/>
  <c r="J16" i="7"/>
  <c r="I16" i="7"/>
  <c r="I13" i="7"/>
  <c r="B93" i="4"/>
  <c r="C93" i="4"/>
  <c r="D92" i="4"/>
  <c r="D91" i="4"/>
  <c r="D90" i="4"/>
  <c r="D89" i="4"/>
  <c r="D88" i="4"/>
  <c r="D87" i="4"/>
  <c r="H140" i="4"/>
  <c r="G140" i="4"/>
  <c r="H139" i="4"/>
  <c r="G139" i="4"/>
  <c r="F139" i="4"/>
  <c r="H138" i="4"/>
  <c r="G138" i="4"/>
  <c r="H137" i="4"/>
  <c r="G137" i="4"/>
  <c r="F137" i="4"/>
  <c r="H136" i="4"/>
  <c r="G136" i="4"/>
  <c r="H135" i="4"/>
  <c r="G135" i="4"/>
  <c r="F135" i="4"/>
  <c r="F141" i="4" l="1"/>
  <c r="D141" i="4"/>
  <c r="D93" i="4"/>
  <c r="D94" i="4" s="1"/>
  <c r="D51" i="4"/>
  <c r="F142" i="4" l="1"/>
  <c r="L37" i="4"/>
  <c r="L36" i="4"/>
  <c r="L35" i="4"/>
  <c r="L34" i="4"/>
  <c r="L33" i="4"/>
  <c r="L32" i="4"/>
  <c r="L31" i="4"/>
  <c r="L30" i="4"/>
  <c r="L29" i="4"/>
  <c r="L28" i="4"/>
  <c r="L27" i="4"/>
  <c r="L26" i="4"/>
  <c r="K38" i="4"/>
  <c r="J38" i="4"/>
  <c r="G125" i="4" l="1"/>
  <c r="F125" i="4"/>
  <c r="E125" i="4"/>
  <c r="D125" i="4"/>
  <c r="C125" i="4"/>
  <c r="B125" i="4"/>
  <c r="H124" i="4"/>
  <c r="H123" i="4"/>
  <c r="H122" i="4"/>
  <c r="H121" i="4"/>
  <c r="H127" i="4" l="1"/>
  <c r="C77" i="4"/>
  <c r="B77" i="4"/>
  <c r="E76" i="4"/>
  <c r="E75" i="4"/>
  <c r="E74" i="4"/>
  <c r="E73" i="4"/>
  <c r="E72" i="4"/>
  <c r="E71" i="4"/>
  <c r="E70" i="4"/>
  <c r="E69" i="4"/>
  <c r="E77" i="4" l="1"/>
  <c r="E78" i="4" s="1"/>
  <c r="I12" i="7" s="1"/>
  <c r="H128" i="4"/>
  <c r="J15" i="7" s="1"/>
  <c r="I15" i="7"/>
  <c r="H110" i="4"/>
  <c r="G110" i="4"/>
  <c r="H109" i="4"/>
  <c r="G109" i="4"/>
  <c r="F109" i="4"/>
  <c r="H108" i="4"/>
  <c r="G108" i="4"/>
  <c r="H107" i="4"/>
  <c r="G107" i="4"/>
  <c r="F107" i="4"/>
  <c r="H106" i="4"/>
  <c r="G106" i="4"/>
  <c r="H105" i="4"/>
  <c r="G105" i="4"/>
  <c r="F105" i="4"/>
  <c r="C59" i="4"/>
  <c r="B59" i="4"/>
  <c r="D58" i="4"/>
  <c r="D57" i="4"/>
  <c r="D56" i="4"/>
  <c r="D55" i="4"/>
  <c r="D54" i="4"/>
  <c r="D53" i="4"/>
  <c r="D52" i="4"/>
  <c r="D50" i="4"/>
  <c r="D49" i="4"/>
  <c r="E79" i="4" l="1"/>
  <c r="J12" i="7" s="1"/>
  <c r="D111" i="4"/>
  <c r="F111" i="4"/>
  <c r="D59" i="4"/>
  <c r="D60" i="4" s="1"/>
  <c r="F112" i="4" l="1"/>
  <c r="J11" i="7"/>
  <c r="I11" i="7"/>
  <c r="J14" i="7" l="1"/>
  <c r="I14" i="7"/>
  <c r="C13" i="4" l="1"/>
  <c r="D13" i="4"/>
  <c r="E13" i="4"/>
  <c r="F13" i="4"/>
  <c r="G13" i="4"/>
  <c r="B13" i="4"/>
  <c r="C15" i="4" l="1"/>
  <c r="H15" i="4" s="1"/>
  <c r="I9" i="7" l="1"/>
  <c r="H16" i="4"/>
  <c r="H6" i="4"/>
  <c r="H7" i="4"/>
  <c r="H8" i="4"/>
  <c r="H9" i="4"/>
  <c r="H10" i="4"/>
  <c r="H11" i="4"/>
  <c r="H12" i="4"/>
  <c r="H5" i="4" l="1"/>
  <c r="F38" i="4" l="1"/>
  <c r="I38" i="4"/>
  <c r="H38" i="4"/>
  <c r="G38" i="4" l="1"/>
  <c r="E38" i="4"/>
  <c r="D38" i="4"/>
  <c r="C38" i="4"/>
  <c r="B38" i="4"/>
  <c r="D40" i="4" l="1"/>
  <c r="L40" i="4" s="1"/>
  <c r="I10" i="7" s="1"/>
  <c r="L41" i="4" l="1"/>
  <c r="J10" i="7" l="1"/>
  <c r="J9" i="7" l="1"/>
  <c r="J18" i="7" s="1"/>
</calcChain>
</file>

<file path=xl/sharedStrings.xml><?xml version="1.0" encoding="utf-8"?>
<sst xmlns="http://schemas.openxmlformats.org/spreadsheetml/2006/main" count="229" uniqueCount="158">
  <si>
    <t>CIP I Y II</t>
  </si>
  <si>
    <t>SHECS</t>
  </si>
  <si>
    <t>MO</t>
  </si>
  <si>
    <t>%CAP</t>
  </si>
  <si>
    <t>SUMAS</t>
  </si>
  <si>
    <t>RESULTADO</t>
  </si>
  <si>
    <t>CALIFICACIÓN</t>
  </si>
  <si>
    <t>TM</t>
  </si>
  <si>
    <t>SHEZ</t>
  </si>
  <si>
    <t>TPD</t>
  </si>
  <si>
    <t>Movimiento Familiar Cristiano</t>
  </si>
  <si>
    <t>Indicadores</t>
  </si>
  <si>
    <t>Min.</t>
  </si>
  <si>
    <t>Sat.</t>
  </si>
  <si>
    <t>Exc.</t>
  </si>
  <si>
    <t>MESES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</si>
  <si>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</si>
  <si>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</si>
  <si>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</si>
  <si>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</si>
  <si>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</si>
  <si>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</si>
  <si>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</si>
  <si>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</si>
  <si>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</si>
  <si>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</si>
  <si>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</si>
  <si>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</si>
  <si>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MOMENTOS
FUERTES</t>
  </si>
  <si>
    <t>REALIZADOS</t>
  </si>
  <si>
    <t>CAPACITACIONES</t>
  </si>
  <si>
    <t>REUNIONES DE PLENO</t>
  </si>
  <si>
    <t>% PT</t>
  </si>
  <si>
    <t>ANTERIOR</t>
  </si>
  <si>
    <t>ACTUAL</t>
  </si>
  <si>
    <t>INCREMENTO DE LA MEMBRESÍA</t>
  </si>
  <si>
    <t>Fórmula</t>
  </si>
  <si>
    <t>Pond.</t>
  </si>
  <si>
    <t>Resultado</t>
  </si>
  <si>
    <t>SUMA</t>
  </si>
  <si>
    <t>CICLO</t>
  </si>
  <si>
    <t>1N</t>
  </si>
  <si>
    <t>2N</t>
  </si>
  <si>
    <t>3N</t>
  </si>
  <si>
    <t>Porcentaje anual de Permanencia de jóvenes en la Diócesis</t>
  </si>
  <si>
    <t>(Número de jóvenes en 2do Nivel ciclo actual / Número de jóvenes de 1er Nivel ciclo anterior) x 100</t>
  </si>
  <si>
    <t>Calificación</t>
  </si>
  <si>
    <t>Hoja de evaluación</t>
  </si>
  <si>
    <t>Fuente de información</t>
  </si>
  <si>
    <t>Nivel de satisfacción</t>
  </si>
  <si>
    <t>Total de Actividades programadas :</t>
  </si>
  <si>
    <t>ACTIVIDADES DEL PLAN DE TRABAJO</t>
  </si>
  <si>
    <t>PORCENT</t>
  </si>
  <si>
    <t>SUMAS:</t>
  </si>
  <si>
    <t xml:space="preserve">PERMANENCIA DE LA MEMBRESÍA </t>
  </si>
  <si>
    <t>ACTUALES</t>
  </si>
  <si>
    <t>ANTERIORES</t>
  </si>
  <si>
    <t>Anterior:</t>
  </si>
  <si>
    <t>Actual:</t>
  </si>
  <si>
    <t>CICLO ANTERIOR</t>
  </si>
  <si>
    <t>CICLO ACTUAL</t>
  </si>
  <si>
    <t>% INCREM</t>
  </si>
  <si>
    <t>Negativo</t>
  </si>
  <si>
    <t xml:space="preserve">11 - 20 % </t>
  </si>
  <si>
    <t>21 - 40 %</t>
  </si>
  <si>
    <t>&gt; 40 %</t>
  </si>
  <si>
    <t>0 -10 %</t>
  </si>
  <si>
    <t>N1-J
Ciclo Anterior</t>
  </si>
  <si>
    <t>N2-J
Ciclo Actual</t>
  </si>
  <si>
    <t>N1-Adols.
Ciclo Anterior</t>
  </si>
  <si>
    <t>N2-Adols.
Ciclo Actual</t>
  </si>
  <si>
    <t>N2-Adols.
Ciclo Anterior</t>
  </si>
  <si>
    <t>N3-Adols.
Ciclo Actual</t>
  </si>
  <si>
    <t>% PERM</t>
  </si>
  <si>
    <t xml:space="preserve">Porcentaje de capacitación del ECS  </t>
  </si>
  <si>
    <t>(Número de capacitaciones de los miembros del ECS    / capacitaciones requeridas por el Nº de miembros del ECS ) x 100</t>
  </si>
  <si>
    <t>Hoja de registro de requisitos del ECS.  Formato S-11</t>
  </si>
  <si>
    <t>ECS PLENO</t>
  </si>
  <si>
    <t>SS</t>
  </si>
  <si>
    <t>AI</t>
  </si>
  <si>
    <t>AII</t>
  </si>
  <si>
    <t>Matrimonio Secretarios de Sector</t>
  </si>
  <si>
    <t>CAPACITACIONES TOMADAS POR MATRIMONIOS DEL ECS</t>
  </si>
  <si>
    <t>PORCENTAJE DE CAPACITACIÓN DE MATRIMONIOS DEL ECS
META: 100%</t>
  </si>
  <si>
    <t>AIII</t>
  </si>
  <si>
    <t>AIV</t>
  </si>
  <si>
    <t>AV</t>
  </si>
  <si>
    <t>AVI</t>
  </si>
  <si>
    <t>JCS</t>
  </si>
  <si>
    <t xml:space="preserve">Porcentaje de cumplimiento del Programa  de trabajo del Sector. </t>
  </si>
  <si>
    <t>Información del matrimonio Secretario de Sector y programa de trabajo del Sector.</t>
  </si>
  <si>
    <t xml:space="preserve">Nota: Este formato será llenado por el matrimonio Secretario de Sector y entregado al matrimonio Presidente Diocesano para su revisión y análisis, anexando copia de las fuentes de información utilizadas. </t>
  </si>
  <si>
    <t>(Número de actividades realizadas/ número de actividades programadas) x 100</t>
  </si>
  <si>
    <t>INDICADOR 2.- Cumplimiento del Plan de trabajo del Sector</t>
  </si>
  <si>
    <t>PORCENTAJE DE CUMPLIMIENTO DEL PLAN DE TRABAJO DEL SECTOR
META: 100%</t>
  </si>
  <si>
    <t>CONVOCADAS POR ECD</t>
  </si>
  <si>
    <t>REUNIONES GENERALES</t>
  </si>
  <si>
    <t xml:space="preserve">Porcentaje de incremento de membresía de matrimonios en el Sector. </t>
  </si>
  <si>
    <t xml:space="preserve">[(Número de matrimonios que cursan el CBF el año actual / Numero de matrimonios que cursaron el CBF el año anterior)-1]x100.  Ver tabla en nota 1. </t>
  </si>
  <si>
    <t>Formatos de constitución del Sector S-03 del año anterior y actual.</t>
  </si>
  <si>
    <t>PROGR.</t>
  </si>
  <si>
    <t>INDICADOR 3.- Incremento de membresía de matrimonios en el Sector</t>
  </si>
  <si>
    <t>Equip. 1er N</t>
  </si>
  <si>
    <t>Equip. 2do N</t>
  </si>
  <si>
    <t>MEMBRESIA</t>
  </si>
  <si>
    <t>Prom. Zona</t>
  </si>
  <si>
    <t>Capacitación</t>
  </si>
  <si>
    <t>Servicios AII</t>
  </si>
  <si>
    <t>Servicios AIII</t>
  </si>
  <si>
    <t>Servicios AV</t>
  </si>
  <si>
    <t xml:space="preserve">Nota 1: </t>
  </si>
  <si>
    <t>Membresia</t>
  </si>
  <si>
    <t>%</t>
  </si>
  <si>
    <t>decremento</t>
  </si>
  <si>
    <t>0-10%</t>
  </si>
  <si>
    <t>11-20%</t>
  </si>
  <si>
    <t>21-40%</t>
  </si>
  <si>
    <t>mayor 40%</t>
  </si>
  <si>
    <t>Equip. 3er N</t>
  </si>
  <si>
    <t>ECS Sede</t>
  </si>
  <si>
    <t>Nombre del mat. Secretario Sector _________________________  Ciclo Evaluado: __________________    Sector:_____________________________</t>
  </si>
  <si>
    <t xml:space="preserve">Porcentaje de incremento de membresía de jóvenes en el Sector. </t>
  </si>
  <si>
    <t>Prom. EB</t>
  </si>
  <si>
    <t xml:space="preserve">[(Número de Jovenes que cursan el CBF el año actual / Numero de jovenes que cursaron el CBF el año anterior)-1]x100.  Ver tabla en nota 1. </t>
  </si>
  <si>
    <t xml:space="preserve">Concentrado de membresía de jóvenes del año anterior y del actual en el Sector. </t>
  </si>
  <si>
    <t>Equip. 2do J</t>
  </si>
  <si>
    <t>Equip. 1er J</t>
  </si>
  <si>
    <t>Equip. 1er Ad</t>
  </si>
  <si>
    <t>Equip. 2do Ad</t>
  </si>
  <si>
    <t>Equip. 3er Ad</t>
  </si>
  <si>
    <t>MEMBRESIA JUVENIL Y ADOLESCENTES EN EL SECTOR</t>
  </si>
  <si>
    <t>Promotores J</t>
  </si>
  <si>
    <t>Promotores Ad</t>
  </si>
  <si>
    <t>ECJ Sector</t>
  </si>
  <si>
    <t>INDICADOR 4.- Incremento de membresía juvenil y adolescentes en el Sector</t>
  </si>
  <si>
    <t xml:space="preserve"> Porcentaje anual de permanencia de matrimonios en el Sector. </t>
  </si>
  <si>
    <t xml:space="preserve">(Número de matrimonios en 2do y 3er Nivel ciclo actual / Numero de matrimonios de 1er y 2do Nivel ciclo anterior) x 100 </t>
  </si>
  <si>
    <t>ZONA</t>
  </si>
  <si>
    <t>Totales del Sector</t>
  </si>
  <si>
    <t xml:space="preserve">PERMANENCIA DE MEMBRESIA JUVENIL </t>
  </si>
  <si>
    <t>TABLERO DE INDICADORES DEL MATRIMONIO SECRETARIO DE SECTOR</t>
  </si>
  <si>
    <t>Matrimonios ECS:</t>
  </si>
  <si>
    <t>INDICADOR 1.- Capacitación del ECS</t>
  </si>
  <si>
    <t>FUNCION</t>
  </si>
  <si>
    <t>Zona A</t>
  </si>
  <si>
    <t>Zona B</t>
  </si>
  <si>
    <t>Zona C</t>
  </si>
  <si>
    <t>Zona 1</t>
  </si>
  <si>
    <t>Zona 2</t>
  </si>
  <si>
    <t>Zona 3</t>
  </si>
  <si>
    <t>INDICADOR 8.- Permanencia de MaRes en el Sector</t>
  </si>
  <si>
    <t>INDICADOR 7.- Permanencia de los Jóvenes y Adolescentes en el Sector</t>
  </si>
  <si>
    <t>INDICADOR 6.- Permanencia de matrimonios en el Sector</t>
  </si>
  <si>
    <t>INDICADOR 5.- Incremento de membresía de MaRes en el Sector</t>
  </si>
  <si>
    <t xml:space="preserve">Porcentaje de incremento de membresía de MaRes en el Sector. </t>
  </si>
  <si>
    <t xml:space="preserve">[(Número de MaRes que cursan el CBF el año actual / Numero de MaRes que cursaron el CBF el año anterior)-1]x100.  Ver tabla en nota 1. </t>
  </si>
  <si>
    <t xml:space="preserve">Concentrado de membresía de MaRes del año anterior y del actual en el Sector. </t>
  </si>
  <si>
    <t>(Número de MaRes en 2do Nivel ciclo actual / Número de MaRes de 1er Nivel ciclo anterior) x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</si>
</sst>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Century Gothic"/>
      <family val="2"/>
    </font>
    <font>
      <b/>
      <sz val="7"/>
      <color theme="1"/>
      <name val="Calibri"/>
      <family val="2"/>
      <scheme val="minor"/>
    </font>
    <font>
      <sz val="8"/>
      <name val="Arial Narrow"/>
      <family val="2"/>
    </font>
    <font>
      <b/>
      <sz val="11"/>
      <name val="Century Gothic"/>
      <family val="2"/>
    </font>
    <font>
      <sz val="10"/>
      <color theme="1"/>
      <name val="Calibri"/>
      <family val="2"/>
      <scheme val="minor"/>
    </font>
    <font>
      <sz val="8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entury Gothic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</cellStyleXfs>
  <cellXfs count="158">
    <xf numFmtId="0" fontId="0" fillId="0" borderId="0" xfId="0"/>
    <xf numFmtId="0" fontId="3" fillId="0" borderId="0" xfId="0" applyFont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9" fontId="0" fillId="4" borderId="0" xfId="1" applyFont="1" applyFill="1" applyAlignment="1">
      <alignment horizont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0" fillId="0" borderId="0" xfId="1" applyNumberFormat="1" applyFont="1" applyFill="1" applyAlignment="1">
      <alignment horizontal="center"/>
    </xf>
    <xf numFmtId="0" fontId="4" fillId="0" borderId="0" xfId="0" applyFont="1" applyAlignment="1">
      <alignment vertical="center"/>
    </xf>
    <xf numFmtId="0" fontId="0" fillId="5" borderId="0" xfId="0" applyFill="1"/>
    <xf numFmtId="0" fontId="3" fillId="5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164" fontId="2" fillId="0" borderId="0" xfId="0" applyNumberFormat="1" applyFont="1" applyFill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/>
    </xf>
    <xf numFmtId="2" fontId="0" fillId="0" borderId="0" xfId="0" applyNumberFormat="1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15" fillId="0" borderId="0" xfId="0" applyFont="1" applyBorder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9" fontId="9" fillId="0" borderId="0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9" fontId="9" fillId="0" borderId="0" xfId="0" applyNumberFormat="1" applyFont="1" applyFill="1" applyBorder="1" applyAlignment="1">
      <alignment horizontal="center" wrapText="1"/>
    </xf>
    <xf numFmtId="9" fontId="9" fillId="0" borderId="0" xfId="0" applyNumberFormat="1" applyFont="1" applyFill="1" applyBorder="1" applyAlignment="1">
      <alignment wrapText="1"/>
    </xf>
    <xf numFmtId="2" fontId="14" fillId="0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9" fontId="15" fillId="4" borderId="0" xfId="1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1" fontId="0" fillId="3" borderId="0" xfId="1" applyNumberFormat="1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165" fontId="2" fillId="3" borderId="0" xfId="1" applyNumberFormat="1" applyFont="1" applyFill="1" applyAlignment="1">
      <alignment horizontal="center"/>
    </xf>
    <xf numFmtId="0" fontId="15" fillId="0" borderId="0" xfId="0" applyFont="1"/>
    <xf numFmtId="0" fontId="3" fillId="2" borderId="0" xfId="0" applyFont="1" applyFill="1"/>
    <xf numFmtId="0" fontId="12" fillId="2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1" fontId="2" fillId="3" borderId="0" xfId="1" applyNumberFormat="1" applyFont="1" applyFill="1" applyAlignment="1">
      <alignment horizontal="center"/>
    </xf>
    <xf numFmtId="1" fontId="3" fillId="3" borderId="0" xfId="1" applyNumberFormat="1" applyFont="1" applyFill="1" applyAlignment="1">
      <alignment horizontal="left"/>
    </xf>
    <xf numFmtId="0" fontId="3" fillId="2" borderId="0" xfId="0" applyFont="1" applyFill="1" applyAlignment="1">
      <alignment horizontal="left" vertical="center"/>
    </xf>
    <xf numFmtId="9" fontId="3" fillId="4" borderId="0" xfId="1" applyFont="1" applyFill="1" applyAlignment="1">
      <alignment horizontal="center" vertical="center"/>
    </xf>
    <xf numFmtId="9" fontId="3" fillId="2" borderId="0" xfId="1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2" fontId="3" fillId="4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1" fontId="3" fillId="3" borderId="0" xfId="1" applyNumberFormat="1" applyFont="1" applyFill="1" applyAlignment="1">
      <alignment horizontal="center" vertical="center"/>
    </xf>
    <xf numFmtId="1" fontId="14" fillId="0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9" fillId="0" borderId="0" xfId="0" applyFont="1" applyBorder="1"/>
    <xf numFmtId="0" fontId="15" fillId="0" borderId="0" xfId="0" applyFont="1" applyBorder="1" applyAlignment="1">
      <alignment horizontal="center"/>
    </xf>
    <xf numFmtId="9" fontId="0" fillId="0" borderId="0" xfId="1" applyFont="1"/>
    <xf numFmtId="0" fontId="15" fillId="0" borderId="0" xfId="0" applyFont="1" applyBorder="1" applyAlignment="1">
      <alignment horizontal="left" vertical="center" wrapText="1"/>
    </xf>
    <xf numFmtId="0" fontId="19" fillId="2" borderId="0" xfId="0" applyFont="1" applyFill="1" applyBorder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wrapText="1"/>
    </xf>
    <xf numFmtId="9" fontId="3" fillId="4" borderId="0" xfId="1" applyFont="1" applyFill="1" applyAlignment="1">
      <alignment horizontal="center"/>
    </xf>
    <xf numFmtId="10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0" fillId="3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0" fontId="20" fillId="8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165" fontId="15" fillId="0" borderId="0" xfId="1" applyNumberFormat="1" applyFont="1" applyFill="1" applyAlignment="1">
      <alignment horizontal="center"/>
    </xf>
    <xf numFmtId="0" fontId="3" fillId="8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left" wrapText="1"/>
    </xf>
    <xf numFmtId="0" fontId="9" fillId="6" borderId="0" xfId="0" applyFont="1" applyFill="1" applyAlignment="1">
      <alignment horizontal="left" wrapText="1"/>
    </xf>
    <xf numFmtId="0" fontId="9" fillId="6" borderId="1" xfId="0" applyFont="1" applyFill="1" applyBorder="1" applyAlignment="1">
      <alignment horizontal="right" wrapText="1"/>
    </xf>
    <xf numFmtId="9" fontId="9" fillId="6" borderId="1" xfId="0" applyNumberFormat="1" applyFont="1" applyFill="1" applyBorder="1" applyAlignment="1">
      <alignment horizontal="left" wrapText="1"/>
    </xf>
    <xf numFmtId="17" fontId="9" fillId="6" borderId="1" xfId="0" applyNumberFormat="1" applyFont="1" applyFill="1" applyBorder="1" applyAlignment="1">
      <alignment horizontal="right" wrapText="1"/>
    </xf>
    <xf numFmtId="0" fontId="21" fillId="6" borderId="1" xfId="0" applyFont="1" applyFill="1" applyBorder="1" applyAlignment="1">
      <alignment horizontal="right" wrapText="1"/>
    </xf>
    <xf numFmtId="0" fontId="9" fillId="6" borderId="1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right" vertical="center"/>
    </xf>
    <xf numFmtId="0" fontId="15" fillId="0" borderId="0" xfId="0" applyFont="1" applyBorder="1" applyAlignment="1">
      <alignment horizontal="left" vertical="center" wrapText="1"/>
    </xf>
    <xf numFmtId="0" fontId="2" fillId="3" borderId="0" xfId="0" applyFont="1" applyFill="1" applyAlignment="1">
      <alignment horizontal="right"/>
    </xf>
    <xf numFmtId="0" fontId="4" fillId="0" borderId="0" xfId="0" applyFont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6" fillId="0" borderId="2" xfId="0" applyFont="1" applyFill="1" applyBorder="1" applyAlignment="1">
      <alignment horizontal="left" wrapText="1"/>
    </xf>
    <xf numFmtId="0" fontId="17" fillId="4" borderId="1" xfId="0" applyFont="1" applyFill="1" applyBorder="1" applyAlignment="1">
      <alignment horizontal="center" vertical="center"/>
    </xf>
    <xf numFmtId="0" fontId="18" fillId="7" borderId="1" xfId="3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wrapText="1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Porcentaje" xfId="1" builtinId="5"/>
  </cellStyles>
  <dxfs count="0"/>
  <tableStyles count="0" defaultTableStyle="TableStyleMedium2" defaultPivotStyle="PivotStyleMedium9"/>
  <colors>
    <mruColors>
      <color rgb="FF00AC66"/>
      <color rgb="FF007A49"/>
      <color rgb="FF008EC0"/>
      <color rgb="FF009ED6"/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Datos!$H$4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Datos!$A$5:$A$12</c:f>
              <c:strCache>
                <c:ptCount val="8"/>
                <c:pt idx="0">
                  <c:v>SS</c:v>
                </c:pt>
                <c:pt idx="1">
                  <c:v>AI</c:v>
                </c:pt>
                <c:pt idx="2">
                  <c:v>AII</c:v>
                </c:pt>
                <c:pt idx="3">
                  <c:v>AIII</c:v>
                </c:pt>
                <c:pt idx="4">
                  <c:v>AIV</c:v>
                </c:pt>
                <c:pt idx="5">
                  <c:v>AV</c:v>
                </c:pt>
                <c:pt idx="6">
                  <c:v>AVI</c:v>
                </c:pt>
                <c:pt idx="7">
                  <c:v>JCS</c:v>
                </c:pt>
              </c:strCache>
            </c:strRef>
          </c:cat>
          <c:val>
            <c:numRef>
              <c:f>Datos!$H$5:$H$12</c:f>
              <c:numCache>
                <c:formatCode>0%</c:formatCode>
                <c:ptCount val="8"/>
                <c:pt idx="0">
                  <c:v>0.83333333333333337</c:v>
                </c:pt>
                <c:pt idx="1">
                  <c:v>0.83333333333333337</c:v>
                </c:pt>
                <c:pt idx="2">
                  <c:v>0.66666666666666663</c:v>
                </c:pt>
                <c:pt idx="3">
                  <c:v>0.5</c:v>
                </c:pt>
                <c:pt idx="4">
                  <c:v>0.83333333333333337</c:v>
                </c:pt>
                <c:pt idx="5">
                  <c:v>0.66666666666666663</c:v>
                </c:pt>
                <c:pt idx="6">
                  <c:v>0.66666666666666663</c:v>
                </c:pt>
                <c:pt idx="7">
                  <c:v>0.83333333333333337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F5-4A8A-88FA-45444ACF5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9887872"/>
        <c:axId val="199889664"/>
      </c:barChart>
      <c:catAx>
        <c:axId val="199887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9889664"/>
        <c:crosses val="autoZero"/>
        <c:auto val="1"/>
        <c:lblAlgn val="ctr"/>
        <c:lblOffset val="100"/>
        <c:noMultiLvlLbl val="0"/>
      </c:catAx>
      <c:valAx>
        <c:axId val="19988966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9887872"/>
        <c:crossesAt val="1"/>
        <c:crossBetween val="between"/>
        <c:majorUnit val="0.2"/>
        <c:min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Datos!$A$26:$A$37</c:f>
              <c:strCache>
                <c:ptCount val="12"/>
                <c:pt idx="0">
                  <c:v>SEPTIEMBRE</c:v>
                </c:pt>
                <c:pt idx="1">
                  <c:v>OCTUBRE</c:v>
                </c:pt>
                <c:pt idx="2">
                  <c:v>NOVIEMBRE</c:v>
                </c:pt>
                <c:pt idx="3">
                  <c:v>DICIEMBRE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</c:strCache>
            </c:strRef>
          </c:cat>
          <c:val>
            <c:numRef>
              <c:f>Datos!$L$26:$L$37</c:f>
              <c:numCache>
                <c:formatCode>0%</c:formatCode>
                <c:ptCount val="12"/>
                <c:pt idx="0">
                  <c:v>0.81818181818181823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FE-4FDB-9213-78AAE9982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99938432"/>
        <c:axId val="199939968"/>
      </c:barChart>
      <c:catAx>
        <c:axId val="199938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9939968"/>
        <c:crosses val="autoZero"/>
        <c:auto val="1"/>
        <c:lblAlgn val="ctr"/>
        <c:lblOffset val="100"/>
        <c:noMultiLvlLbl val="0"/>
      </c:catAx>
      <c:valAx>
        <c:axId val="19993996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9938432"/>
        <c:crosses val="autoZero"/>
        <c:crossBetween val="between"/>
        <c:majorUnit val="0.2"/>
        <c:minorUnit val="0.2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Datos!$B$48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rgbClr val="C4BD97">
                <a:alpha val="80000"/>
              </a:srgbClr>
            </a:solidFill>
          </c:spPr>
          <c:invertIfNegative val="1"/>
          <c:cat>
            <c:strRef>
              <c:f>Datos!$A$49:$A$58</c:f>
              <c:strCache>
                <c:ptCount val="10"/>
                <c:pt idx="0">
                  <c:v>Equip. 1er N</c:v>
                </c:pt>
                <c:pt idx="1">
                  <c:v>Equip. 2do N</c:v>
                </c:pt>
                <c:pt idx="2">
                  <c:v>Equip. 3er N</c:v>
                </c:pt>
                <c:pt idx="3">
                  <c:v>Prom. EB</c:v>
                </c:pt>
                <c:pt idx="4">
                  <c:v>Prom. Zona</c:v>
                </c:pt>
                <c:pt idx="5">
                  <c:v>Servicios AII</c:v>
                </c:pt>
                <c:pt idx="6">
                  <c:v>Servicios AIII</c:v>
                </c:pt>
                <c:pt idx="7">
                  <c:v>Servicios AV</c:v>
                </c:pt>
                <c:pt idx="8">
                  <c:v>Capacitación</c:v>
                </c:pt>
                <c:pt idx="9">
                  <c:v>ECS Sede</c:v>
                </c:pt>
              </c:strCache>
            </c:strRef>
          </c:cat>
          <c:val>
            <c:numRef>
              <c:f>Datos!$B$49:$B$58</c:f>
              <c:numCache>
                <c:formatCode>General</c:formatCode>
                <c:ptCount val="10"/>
                <c:pt idx="0">
                  <c:v>84</c:v>
                </c:pt>
                <c:pt idx="1">
                  <c:v>39</c:v>
                </c:pt>
                <c:pt idx="2">
                  <c:v>0</c:v>
                </c:pt>
                <c:pt idx="3">
                  <c:v>17</c:v>
                </c:pt>
                <c:pt idx="4">
                  <c:v>5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C01F-41D2-BF50-19AD6C978BE4}"/>
            </c:ext>
          </c:extLst>
        </c:ser>
        <c:ser>
          <c:idx val="1"/>
          <c:order val="1"/>
          <c:tx>
            <c:strRef>
              <c:f>Datos!$C$48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Datos!$A$49:$A$58</c:f>
              <c:strCache>
                <c:ptCount val="10"/>
                <c:pt idx="0">
                  <c:v>Equip. 1er N</c:v>
                </c:pt>
                <c:pt idx="1">
                  <c:v>Equip. 2do N</c:v>
                </c:pt>
                <c:pt idx="2">
                  <c:v>Equip. 3er N</c:v>
                </c:pt>
                <c:pt idx="3">
                  <c:v>Prom. EB</c:v>
                </c:pt>
                <c:pt idx="4">
                  <c:v>Prom. Zona</c:v>
                </c:pt>
                <c:pt idx="5">
                  <c:v>Servicios AII</c:v>
                </c:pt>
                <c:pt idx="6">
                  <c:v>Servicios AIII</c:v>
                </c:pt>
                <c:pt idx="7">
                  <c:v>Servicios AV</c:v>
                </c:pt>
                <c:pt idx="8">
                  <c:v>Capacitación</c:v>
                </c:pt>
                <c:pt idx="9">
                  <c:v>ECS Sede</c:v>
                </c:pt>
              </c:strCache>
            </c:strRef>
          </c:cat>
          <c:val>
            <c:numRef>
              <c:f>Datos!$C$49:$C$58</c:f>
              <c:numCache>
                <c:formatCode>General</c:formatCode>
                <c:ptCount val="10"/>
                <c:pt idx="0">
                  <c:v>86</c:v>
                </c:pt>
                <c:pt idx="1">
                  <c:v>42</c:v>
                </c:pt>
                <c:pt idx="2">
                  <c:v>33</c:v>
                </c:pt>
                <c:pt idx="3">
                  <c:v>15</c:v>
                </c:pt>
                <c:pt idx="4">
                  <c:v>4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F-41D2-BF50-19AD6C978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6"/>
        <c:axId val="200361856"/>
        <c:axId val="200363392"/>
      </c:barChart>
      <c:catAx>
        <c:axId val="200361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 sz="900" b="1"/>
            </a:pPr>
            <a:endParaRPr lang="es-MX"/>
          </a:p>
        </c:txPr>
        <c:crossAx val="200363392"/>
        <c:crosses val="autoZero"/>
        <c:auto val="1"/>
        <c:lblAlgn val="ctr"/>
        <c:lblOffset val="100"/>
        <c:noMultiLvlLbl val="0"/>
      </c:catAx>
      <c:valAx>
        <c:axId val="200363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20036185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Datos!$B$68</c:f>
              <c:strCache>
                <c:ptCount val="1"/>
                <c:pt idx="0">
                  <c:v>CICLO ANTERIOR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Datos!$A$69:$A$76</c:f>
              <c:strCache>
                <c:ptCount val="8"/>
                <c:pt idx="0">
                  <c:v>Equip. 1er J</c:v>
                </c:pt>
                <c:pt idx="1">
                  <c:v>Equip. 2do J</c:v>
                </c:pt>
                <c:pt idx="2">
                  <c:v>Equip. 1er Ad</c:v>
                </c:pt>
                <c:pt idx="3">
                  <c:v>Equip. 2do Ad</c:v>
                </c:pt>
                <c:pt idx="4">
                  <c:v>Equip. 3er Ad</c:v>
                </c:pt>
                <c:pt idx="5">
                  <c:v>Promotores J</c:v>
                </c:pt>
                <c:pt idx="6">
                  <c:v>Promotores Ad</c:v>
                </c:pt>
                <c:pt idx="7">
                  <c:v>ECJ Sector</c:v>
                </c:pt>
              </c:strCache>
            </c:strRef>
          </c:cat>
          <c:val>
            <c:numRef>
              <c:f>Datos!$B$69:$B$76</c:f>
              <c:numCache>
                <c:formatCode>General</c:formatCode>
                <c:ptCount val="8"/>
                <c:pt idx="0">
                  <c:v>123</c:v>
                </c:pt>
                <c:pt idx="1">
                  <c:v>35</c:v>
                </c:pt>
                <c:pt idx="2">
                  <c:v>82</c:v>
                </c:pt>
                <c:pt idx="3">
                  <c:v>15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7-4735-8EC1-E7AF62B31FBC}"/>
            </c:ext>
          </c:extLst>
        </c:ser>
        <c:ser>
          <c:idx val="1"/>
          <c:order val="1"/>
          <c:tx>
            <c:strRef>
              <c:f>Datos!$C$68</c:f>
              <c:strCache>
                <c:ptCount val="1"/>
                <c:pt idx="0">
                  <c:v>CICLO ACTUAL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Datos!$A$69:$A$76</c:f>
              <c:strCache>
                <c:ptCount val="8"/>
                <c:pt idx="0">
                  <c:v>Equip. 1er J</c:v>
                </c:pt>
                <c:pt idx="1">
                  <c:v>Equip. 2do J</c:v>
                </c:pt>
                <c:pt idx="2">
                  <c:v>Equip. 1er Ad</c:v>
                </c:pt>
                <c:pt idx="3">
                  <c:v>Equip. 2do Ad</c:v>
                </c:pt>
                <c:pt idx="4">
                  <c:v>Equip. 3er Ad</c:v>
                </c:pt>
                <c:pt idx="5">
                  <c:v>Promotores J</c:v>
                </c:pt>
                <c:pt idx="6">
                  <c:v>Promotores Ad</c:v>
                </c:pt>
                <c:pt idx="7">
                  <c:v>ECJ Sector</c:v>
                </c:pt>
              </c:strCache>
            </c:strRef>
          </c:cat>
          <c:val>
            <c:numRef>
              <c:f>Datos!$C$69:$C$76</c:f>
              <c:numCache>
                <c:formatCode>General</c:formatCode>
                <c:ptCount val="8"/>
                <c:pt idx="0">
                  <c:v>133</c:v>
                </c:pt>
                <c:pt idx="1">
                  <c:v>33</c:v>
                </c:pt>
                <c:pt idx="2">
                  <c:v>113</c:v>
                </c:pt>
                <c:pt idx="3">
                  <c:v>10</c:v>
                </c:pt>
                <c:pt idx="4">
                  <c:v>3</c:v>
                </c:pt>
                <c:pt idx="5">
                  <c:v>11</c:v>
                </c:pt>
                <c:pt idx="6">
                  <c:v>9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7-4735-8EC1-E7AF62B31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400896"/>
        <c:axId val="200402432"/>
      </c:barChart>
      <c:catAx>
        <c:axId val="200400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 b="1">
                <a:solidFill>
                  <a:schemeClr val="tx1"/>
                </a:solidFill>
              </a:defRPr>
            </a:pPr>
            <a:endParaRPr lang="es-MX"/>
          </a:p>
        </c:txPr>
        <c:crossAx val="200402432"/>
        <c:crosses val="autoZero"/>
        <c:auto val="1"/>
        <c:lblAlgn val="ctr"/>
        <c:lblOffset val="100"/>
        <c:noMultiLvlLbl val="0"/>
      </c:catAx>
      <c:valAx>
        <c:axId val="200402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20040089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lang="es-ES"/>
          </a:pPr>
          <a:endParaRPr lang="es-MX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Datos!$A$121:$A$124</c:f>
              <c:strCache>
                <c:ptCount val="4"/>
                <c:pt idx="0">
                  <c:v>Zona A</c:v>
                </c:pt>
                <c:pt idx="1">
                  <c:v>Zona B</c:v>
                </c:pt>
                <c:pt idx="2">
                  <c:v>Zona C</c:v>
                </c:pt>
                <c:pt idx="3">
                  <c:v>ECJ Sector</c:v>
                </c:pt>
              </c:strCache>
            </c:strRef>
          </c:cat>
          <c:val>
            <c:numRef>
              <c:f>Datos!$H$121:$H$124</c:f>
              <c:numCache>
                <c:formatCode>0.0%</c:formatCode>
                <c:ptCount val="4"/>
                <c:pt idx="0">
                  <c:v>0.77222222222222225</c:v>
                </c:pt>
                <c:pt idx="1">
                  <c:v>0.88</c:v>
                </c:pt>
                <c:pt idx="2">
                  <c:v>0.90638297872340423</c:v>
                </c:pt>
                <c:pt idx="3">
                  <c:v>0.91666666666666663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7-455F-83AF-CDCC91880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504832"/>
        <c:axId val="200506368"/>
      </c:barChart>
      <c:catAx>
        <c:axId val="200504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 b="1">
                <a:solidFill>
                  <a:schemeClr val="tx1"/>
                </a:solidFill>
              </a:defRPr>
            </a:pPr>
            <a:endParaRPr lang="es-MX"/>
          </a:p>
        </c:txPr>
        <c:crossAx val="200506368"/>
        <c:crosses val="autoZero"/>
        <c:auto val="1"/>
        <c:lblAlgn val="ctr"/>
        <c:lblOffset val="100"/>
        <c:noMultiLvlLbl val="0"/>
      </c:catAx>
      <c:valAx>
        <c:axId val="200506368"/>
        <c:scaling>
          <c:orientation val="minMax"/>
          <c:max val="1"/>
          <c:min val="0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lang="es-ES" b="1"/>
            </a:pPr>
            <a:endParaRPr lang="es-MX"/>
          </a:p>
        </c:txPr>
        <c:crossAx val="200504832"/>
        <c:crosses val="autoZero"/>
        <c:crossBetween val="between"/>
        <c:majorUnit val="0.25"/>
        <c:minorUnit val="4.0000000000000022E-2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Datos!$G$104</c:f>
              <c:strCache>
                <c:ptCount val="1"/>
                <c:pt idx="0">
                  <c:v>ACTUALES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Datos!$A$105:$A$110</c:f>
              <c:strCache>
                <c:ptCount val="5"/>
                <c:pt idx="0">
                  <c:v>Zona 1</c:v>
                </c:pt>
                <c:pt idx="2">
                  <c:v>Zona 2</c:v>
                </c:pt>
                <c:pt idx="4">
                  <c:v>Zona 3</c:v>
                </c:pt>
              </c:strCache>
            </c:strRef>
          </c:cat>
          <c:val>
            <c:numRef>
              <c:f>Datos!$G$105:$G$110</c:f>
              <c:numCache>
                <c:formatCode>General</c:formatCode>
                <c:ptCount val="6"/>
                <c:pt idx="0">
                  <c:v>0</c:v>
                </c:pt>
                <c:pt idx="1">
                  <c:v>56</c:v>
                </c:pt>
                <c:pt idx="2">
                  <c:v>0</c:v>
                </c:pt>
                <c:pt idx="3">
                  <c:v>47</c:v>
                </c:pt>
                <c:pt idx="4">
                  <c:v>0</c:v>
                </c:pt>
                <c:pt idx="5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D3-4280-957A-8F6C51C547CB}"/>
            </c:ext>
          </c:extLst>
        </c:ser>
        <c:ser>
          <c:idx val="1"/>
          <c:order val="1"/>
          <c:tx>
            <c:strRef>
              <c:f>Datos!$H$104</c:f>
              <c:strCache>
                <c:ptCount val="1"/>
                <c:pt idx="0">
                  <c:v>ANTERIORES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Ref>
              <c:f>Datos!$A$105:$A$110</c:f>
              <c:strCache>
                <c:ptCount val="5"/>
                <c:pt idx="0">
                  <c:v>Zona 1</c:v>
                </c:pt>
                <c:pt idx="2">
                  <c:v>Zona 2</c:v>
                </c:pt>
                <c:pt idx="4">
                  <c:v>Zona 3</c:v>
                </c:pt>
              </c:strCache>
            </c:strRef>
          </c:cat>
          <c:val>
            <c:numRef>
              <c:f>Datos!$H$105:$H$110</c:f>
              <c:numCache>
                <c:formatCode>General</c:formatCode>
                <c:ptCount val="6"/>
                <c:pt idx="0">
                  <c:v>60</c:v>
                </c:pt>
                <c:pt idx="1">
                  <c:v>0</c:v>
                </c:pt>
                <c:pt idx="2">
                  <c:v>77</c:v>
                </c:pt>
                <c:pt idx="3">
                  <c:v>0</c:v>
                </c:pt>
                <c:pt idx="4">
                  <c:v>86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D3-4280-957A-8F6C51C54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"/>
        <c:overlap val="16"/>
        <c:axId val="200529024"/>
        <c:axId val="200530560"/>
      </c:barChart>
      <c:catAx>
        <c:axId val="200529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0530560"/>
        <c:crosses val="autoZero"/>
        <c:auto val="1"/>
        <c:lblAlgn val="ctr"/>
        <c:lblOffset val="100"/>
        <c:noMultiLvlLbl val="0"/>
      </c:catAx>
      <c:valAx>
        <c:axId val="200530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529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Datos!$G$104</c:f>
              <c:strCache>
                <c:ptCount val="1"/>
                <c:pt idx="0">
                  <c:v>ACTUALES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Datos!$A$105:$A$110</c:f>
              <c:strCache>
                <c:ptCount val="5"/>
                <c:pt idx="0">
                  <c:v>Zona 1</c:v>
                </c:pt>
                <c:pt idx="2">
                  <c:v>Zona 2</c:v>
                </c:pt>
                <c:pt idx="4">
                  <c:v>Zona 3</c:v>
                </c:pt>
              </c:strCache>
            </c:strRef>
          </c:cat>
          <c:val>
            <c:numRef>
              <c:f>Datos!$G$105:$G$110</c:f>
              <c:numCache>
                <c:formatCode>General</c:formatCode>
                <c:ptCount val="6"/>
                <c:pt idx="0">
                  <c:v>0</c:v>
                </c:pt>
                <c:pt idx="1">
                  <c:v>56</c:v>
                </c:pt>
                <c:pt idx="2">
                  <c:v>0</c:v>
                </c:pt>
                <c:pt idx="3">
                  <c:v>47</c:v>
                </c:pt>
                <c:pt idx="4">
                  <c:v>0</c:v>
                </c:pt>
                <c:pt idx="5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5-42EC-BAF7-6A342FC63E0C}"/>
            </c:ext>
          </c:extLst>
        </c:ser>
        <c:ser>
          <c:idx val="1"/>
          <c:order val="1"/>
          <c:tx>
            <c:strRef>
              <c:f>Datos!$H$104</c:f>
              <c:strCache>
                <c:ptCount val="1"/>
                <c:pt idx="0">
                  <c:v>ANTERIORES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Ref>
              <c:f>Datos!$A$105:$A$110</c:f>
              <c:strCache>
                <c:ptCount val="5"/>
                <c:pt idx="0">
                  <c:v>Zona 1</c:v>
                </c:pt>
                <c:pt idx="2">
                  <c:v>Zona 2</c:v>
                </c:pt>
                <c:pt idx="4">
                  <c:v>Zona 3</c:v>
                </c:pt>
              </c:strCache>
            </c:strRef>
          </c:cat>
          <c:val>
            <c:numRef>
              <c:f>Datos!$H$105:$H$110</c:f>
              <c:numCache>
                <c:formatCode>General</c:formatCode>
                <c:ptCount val="6"/>
                <c:pt idx="0">
                  <c:v>60</c:v>
                </c:pt>
                <c:pt idx="1">
                  <c:v>0</c:v>
                </c:pt>
                <c:pt idx="2">
                  <c:v>77</c:v>
                </c:pt>
                <c:pt idx="3">
                  <c:v>0</c:v>
                </c:pt>
                <c:pt idx="4">
                  <c:v>86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5-42EC-BAF7-6A342FC63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"/>
        <c:overlap val="16"/>
        <c:axId val="200529024"/>
        <c:axId val="200530560"/>
      </c:barChart>
      <c:catAx>
        <c:axId val="200529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0530560"/>
        <c:crosses val="autoZero"/>
        <c:auto val="1"/>
        <c:lblAlgn val="ctr"/>
        <c:lblOffset val="100"/>
        <c:noMultiLvlLbl val="0"/>
      </c:catAx>
      <c:valAx>
        <c:axId val="200530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529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Datos!$A$87:$A$92</c:f>
              <c:strCache>
                <c:ptCount val="6"/>
                <c:pt idx="0">
                  <c:v>Equip. 1er N</c:v>
                </c:pt>
                <c:pt idx="1">
                  <c:v>Equip. 2do N</c:v>
                </c:pt>
                <c:pt idx="2">
                  <c:v>Equip. 3er N</c:v>
                </c:pt>
                <c:pt idx="3">
                  <c:v>Prom. EB</c:v>
                </c:pt>
                <c:pt idx="4">
                  <c:v>Prom. Zona</c:v>
                </c:pt>
                <c:pt idx="5">
                  <c:v>ECS Sede</c:v>
                </c:pt>
              </c:strCache>
            </c:strRef>
          </c:cat>
          <c:val>
            <c:numRef>
              <c:f>Datos!$B$87:$B$92</c:f>
              <c:numCache>
                <c:formatCode>General</c:formatCode>
                <c:ptCount val="6"/>
                <c:pt idx="0">
                  <c:v>24</c:v>
                </c:pt>
                <c:pt idx="1">
                  <c:v>18</c:v>
                </c:pt>
                <c:pt idx="2">
                  <c:v>0</c:v>
                </c:pt>
                <c:pt idx="3">
                  <c:v>6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BF-4C20-A01C-3834DA5AE9D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Datos!$A$87:$A$92</c:f>
              <c:strCache>
                <c:ptCount val="6"/>
                <c:pt idx="0">
                  <c:v>Equip. 1er N</c:v>
                </c:pt>
                <c:pt idx="1">
                  <c:v>Equip. 2do N</c:v>
                </c:pt>
                <c:pt idx="2">
                  <c:v>Equip. 3er N</c:v>
                </c:pt>
                <c:pt idx="3">
                  <c:v>Prom. EB</c:v>
                </c:pt>
                <c:pt idx="4">
                  <c:v>Prom. Zona</c:v>
                </c:pt>
                <c:pt idx="5">
                  <c:v>ECS Sede</c:v>
                </c:pt>
              </c:strCache>
            </c:strRef>
          </c:cat>
          <c:val>
            <c:numRef>
              <c:f>Datos!$C$87:$C$92</c:f>
              <c:numCache>
                <c:formatCode>General</c:formatCode>
                <c:ptCount val="6"/>
                <c:pt idx="0">
                  <c:v>27</c:v>
                </c:pt>
                <c:pt idx="1">
                  <c:v>23</c:v>
                </c:pt>
                <c:pt idx="2">
                  <c:v>0</c:v>
                </c:pt>
                <c:pt idx="3">
                  <c:v>6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BF-4C20-A01C-3834DA5AE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4679640"/>
        <c:axId val="484679968"/>
      </c:barChart>
      <c:catAx>
        <c:axId val="484679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84679968"/>
        <c:crosses val="autoZero"/>
        <c:auto val="1"/>
        <c:lblAlgn val="ctr"/>
        <c:lblOffset val="100"/>
        <c:noMultiLvlLbl val="0"/>
      </c:catAx>
      <c:valAx>
        <c:axId val="48467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84679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2</xdr:row>
      <xdr:rowOff>404813</xdr:rowOff>
    </xdr:from>
    <xdr:to>
      <xdr:col>19</xdr:col>
      <xdr:colOff>723900</xdr:colOff>
      <xdr:row>14</xdr:row>
      <xdr:rowOff>174625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206376</xdr:colOff>
      <xdr:row>0</xdr:row>
      <xdr:rowOff>62425</xdr:rowOff>
    </xdr:from>
    <xdr:to>
      <xdr:col>1</xdr:col>
      <xdr:colOff>75625</xdr:colOff>
      <xdr:row>0</xdr:row>
      <xdr:rowOff>1364175</xdr:rowOff>
    </xdr:to>
    <xdr:pic>
      <xdr:nvPicPr>
        <xdr:cNvPr id="9" name="8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62425"/>
          <a:ext cx="782199" cy="1301750"/>
        </a:xfrm>
        <a:prstGeom prst="rect">
          <a:avLst/>
        </a:prstGeom>
      </xdr:spPr>
    </xdr:pic>
    <xdr:clientData/>
  </xdr:twoCellAnchor>
  <xdr:twoCellAnchor>
    <xdr:from>
      <xdr:col>12</xdr:col>
      <xdr:colOff>111126</xdr:colOff>
      <xdr:row>22</xdr:row>
      <xdr:rowOff>143932</xdr:rowOff>
    </xdr:from>
    <xdr:to>
      <xdr:col>20</xdr:col>
      <xdr:colOff>13567</xdr:colOff>
      <xdr:row>40</xdr:row>
      <xdr:rowOff>7937</xdr:rowOff>
    </xdr:to>
    <xdr:graphicFrame macro="">
      <xdr:nvGraphicFramePr>
        <xdr:cNvPr id="11" name="1 Gráfi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86662</xdr:colOff>
      <xdr:row>46</xdr:row>
      <xdr:rowOff>60613</xdr:rowOff>
    </xdr:from>
    <xdr:to>
      <xdr:col>17</xdr:col>
      <xdr:colOff>744682</xdr:colOff>
      <xdr:row>61</xdr:row>
      <xdr:rowOff>8659</xdr:rowOff>
    </xdr:to>
    <xdr:graphicFrame macro="">
      <xdr:nvGraphicFramePr>
        <xdr:cNvPr id="10" name="9 Gráfic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119063</xdr:colOff>
      <xdr:row>66</xdr:row>
      <xdr:rowOff>25977</xdr:rowOff>
    </xdr:from>
    <xdr:to>
      <xdr:col>18</xdr:col>
      <xdr:colOff>35942</xdr:colOff>
      <xdr:row>78</xdr:row>
      <xdr:rowOff>169333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107829</xdr:colOff>
      <xdr:row>118</xdr:row>
      <xdr:rowOff>8659</xdr:rowOff>
    </xdr:from>
    <xdr:to>
      <xdr:col>18</xdr:col>
      <xdr:colOff>35942</xdr:colOff>
      <xdr:row>127</xdr:row>
      <xdr:rowOff>174625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31750</xdr:colOff>
      <xdr:row>102</xdr:row>
      <xdr:rowOff>78317</xdr:rowOff>
    </xdr:from>
    <xdr:to>
      <xdr:col>17</xdr:col>
      <xdr:colOff>709083</xdr:colOff>
      <xdr:row>114</xdr:row>
      <xdr:rowOff>444500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31750</xdr:colOff>
      <xdr:row>132</xdr:row>
      <xdr:rowOff>78317</xdr:rowOff>
    </xdr:from>
    <xdr:to>
      <xdr:col>17</xdr:col>
      <xdr:colOff>709083</xdr:colOff>
      <xdr:row>144</xdr:row>
      <xdr:rowOff>444500</xdr:rowOff>
    </xdr:to>
    <xdr:graphicFrame macro="">
      <xdr:nvGraphicFramePr>
        <xdr:cNvPr id="12" name="2 Gráfico">
          <a:extLst>
            <a:ext uri="{FF2B5EF4-FFF2-40B4-BE49-F238E27FC236}">
              <a16:creationId xmlns:a16="http://schemas.microsoft.com/office/drawing/2014/main" id="{CA72CB5E-14C8-4A9C-BD17-E47FC97429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87312</xdr:colOff>
      <xdr:row>84</xdr:row>
      <xdr:rowOff>69056</xdr:rowOff>
    </xdr:from>
    <xdr:to>
      <xdr:col>15</xdr:col>
      <xdr:colOff>428625</xdr:colOff>
      <xdr:row>98</xdr:row>
      <xdr:rowOff>145256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2A4C548-B5D5-4922-99EA-3ACE4AB2CA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102577</xdr:colOff>
      <xdr:row>0</xdr:row>
      <xdr:rowOff>7327</xdr:rowOff>
    </xdr:from>
    <xdr:to>
      <xdr:col>1</xdr:col>
      <xdr:colOff>291519</xdr:colOff>
      <xdr:row>4</xdr:row>
      <xdr:rowOff>113501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77" y="7327"/>
          <a:ext cx="504000" cy="838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7"/>
  <sheetViews>
    <sheetView topLeftCell="A22" zoomScale="120" zoomScaleNormal="120" workbookViewId="0">
      <selection activeCell="L41" sqref="L41"/>
    </sheetView>
  </sheetViews>
  <sheetFormatPr baseColWidth="10" defaultColWidth="11.42578125" defaultRowHeight="15" x14ac:dyDescent="0.25"/>
  <cols>
    <col min="1" max="1" width="13.7109375" customWidth="1"/>
    <col min="2" max="3" width="10.7109375" style="1" customWidth="1"/>
    <col min="4" max="4" width="10.7109375" style="11" customWidth="1"/>
    <col min="5" max="7" width="10.7109375" style="1" customWidth="1"/>
    <col min="8" max="8" width="10.7109375" customWidth="1"/>
    <col min="9" max="9" width="11.42578125" customWidth="1"/>
    <col min="10" max="10" width="12.85546875" customWidth="1"/>
    <col min="11" max="11" width="11.42578125" customWidth="1"/>
    <col min="12" max="12" width="10.5703125" customWidth="1"/>
    <col min="13" max="13" width="12.85546875" customWidth="1"/>
  </cols>
  <sheetData>
    <row r="1" spans="1:19" s="8" customFormat="1" ht="112.5" customHeight="1" x14ac:dyDescent="0.25">
      <c r="A1" s="133" t="s">
        <v>140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6"/>
    </row>
    <row r="2" spans="1:19" ht="25.5" customHeight="1" x14ac:dyDescent="0.25">
      <c r="A2" s="140" t="s">
        <v>142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3"/>
    </row>
    <row r="3" spans="1:19" ht="33" customHeight="1" x14ac:dyDescent="0.25">
      <c r="A3" s="134" t="s">
        <v>82</v>
      </c>
      <c r="B3" s="134"/>
      <c r="C3" s="134"/>
      <c r="D3" s="134"/>
      <c r="E3" s="134"/>
      <c r="F3" s="134"/>
      <c r="G3" s="134"/>
      <c r="H3" s="134"/>
      <c r="L3" s="136" t="s">
        <v>83</v>
      </c>
      <c r="M3" s="136"/>
      <c r="N3" s="136"/>
      <c r="O3" s="136"/>
      <c r="P3" s="136"/>
      <c r="Q3" s="136"/>
      <c r="R3" s="136"/>
    </row>
    <row r="4" spans="1:19" x14ac:dyDescent="0.25">
      <c r="A4" s="68" t="s">
        <v>77</v>
      </c>
      <c r="B4" s="3" t="s">
        <v>0</v>
      </c>
      <c r="C4" s="3" t="s">
        <v>7</v>
      </c>
      <c r="D4" s="9" t="s">
        <v>8</v>
      </c>
      <c r="E4" s="3" t="s">
        <v>2</v>
      </c>
      <c r="F4" s="3" t="s">
        <v>9</v>
      </c>
      <c r="G4" s="9" t="s">
        <v>1</v>
      </c>
      <c r="H4" s="5" t="s">
        <v>3</v>
      </c>
    </row>
    <row r="5" spans="1:19" x14ac:dyDescent="0.25">
      <c r="A5" t="s">
        <v>78</v>
      </c>
      <c r="B5" s="42">
        <v>1</v>
      </c>
      <c r="C5" s="42">
        <v>1</v>
      </c>
      <c r="D5" s="42">
        <v>0</v>
      </c>
      <c r="E5" s="42">
        <v>1</v>
      </c>
      <c r="F5" s="42">
        <v>1</v>
      </c>
      <c r="G5" s="42">
        <v>1</v>
      </c>
      <c r="H5" s="69">
        <f>SUM(B5:G5)/6</f>
        <v>0.83333333333333337</v>
      </c>
    </row>
    <row r="6" spans="1:19" x14ac:dyDescent="0.25">
      <c r="A6" t="s">
        <v>79</v>
      </c>
      <c r="B6" s="1">
        <v>1</v>
      </c>
      <c r="C6" s="1">
        <v>1</v>
      </c>
      <c r="D6" s="11">
        <v>0</v>
      </c>
      <c r="E6" s="1">
        <v>1</v>
      </c>
      <c r="F6" s="1">
        <v>1</v>
      </c>
      <c r="G6" s="10">
        <v>1</v>
      </c>
      <c r="H6" s="69">
        <f t="shared" ref="H6:H12" si="0">SUM(B6:G6)/6</f>
        <v>0.83333333333333337</v>
      </c>
    </row>
    <row r="7" spans="1:19" x14ac:dyDescent="0.25">
      <c r="A7" t="s">
        <v>80</v>
      </c>
      <c r="B7" s="1">
        <v>1</v>
      </c>
      <c r="C7" s="1">
        <v>1</v>
      </c>
      <c r="D7" s="11">
        <v>0</v>
      </c>
      <c r="E7" s="1">
        <v>0</v>
      </c>
      <c r="F7" s="1">
        <v>1</v>
      </c>
      <c r="G7" s="10">
        <v>1</v>
      </c>
      <c r="H7" s="69">
        <f t="shared" si="0"/>
        <v>0.66666666666666663</v>
      </c>
    </row>
    <row r="8" spans="1:19" x14ac:dyDescent="0.25">
      <c r="A8" t="s">
        <v>84</v>
      </c>
      <c r="B8" s="1">
        <v>0</v>
      </c>
      <c r="C8" s="1">
        <v>1</v>
      </c>
      <c r="D8" s="11">
        <v>0</v>
      </c>
      <c r="E8" s="1">
        <v>0</v>
      </c>
      <c r="F8" s="1">
        <v>1</v>
      </c>
      <c r="G8" s="10">
        <v>1</v>
      </c>
      <c r="H8" s="69">
        <f t="shared" si="0"/>
        <v>0.5</v>
      </c>
    </row>
    <row r="9" spans="1:19" x14ac:dyDescent="0.25">
      <c r="A9" t="s">
        <v>85</v>
      </c>
      <c r="B9" s="1">
        <v>1</v>
      </c>
      <c r="C9" s="1">
        <v>1</v>
      </c>
      <c r="D9" s="11">
        <v>1</v>
      </c>
      <c r="E9" s="1">
        <v>0</v>
      </c>
      <c r="F9" s="1">
        <v>1</v>
      </c>
      <c r="G9" s="10">
        <v>1</v>
      </c>
      <c r="H9" s="69">
        <f t="shared" si="0"/>
        <v>0.83333333333333337</v>
      </c>
    </row>
    <row r="10" spans="1:19" x14ac:dyDescent="0.25">
      <c r="A10" t="s">
        <v>86</v>
      </c>
      <c r="B10" s="1">
        <v>0</v>
      </c>
      <c r="C10" s="1">
        <v>1</v>
      </c>
      <c r="D10" s="11">
        <v>0</v>
      </c>
      <c r="E10" s="1">
        <v>1</v>
      </c>
      <c r="F10" s="1">
        <v>1</v>
      </c>
      <c r="G10" s="10">
        <v>1</v>
      </c>
      <c r="H10" s="69">
        <f t="shared" si="0"/>
        <v>0.66666666666666663</v>
      </c>
    </row>
    <row r="11" spans="1:19" x14ac:dyDescent="0.25">
      <c r="A11" t="s">
        <v>87</v>
      </c>
      <c r="B11" s="1">
        <v>1</v>
      </c>
      <c r="C11" s="1">
        <v>0</v>
      </c>
      <c r="D11" s="11">
        <v>0</v>
      </c>
      <c r="E11" s="1">
        <v>1</v>
      </c>
      <c r="F11" s="1">
        <v>1</v>
      </c>
      <c r="G11" s="10">
        <v>1</v>
      </c>
      <c r="H11" s="69">
        <f t="shared" si="0"/>
        <v>0.66666666666666663</v>
      </c>
    </row>
    <row r="12" spans="1:19" x14ac:dyDescent="0.25">
      <c r="A12" t="s">
        <v>88</v>
      </c>
      <c r="B12" s="1">
        <v>1</v>
      </c>
      <c r="C12" s="1">
        <v>1</v>
      </c>
      <c r="D12" s="11">
        <v>1</v>
      </c>
      <c r="E12" s="1">
        <v>0</v>
      </c>
      <c r="F12" s="1">
        <v>1</v>
      </c>
      <c r="G12" s="10">
        <v>1</v>
      </c>
      <c r="H12" s="69">
        <f t="shared" si="0"/>
        <v>0.83333333333333337</v>
      </c>
    </row>
    <row r="13" spans="1:19" x14ac:dyDescent="0.25">
      <c r="A13" s="67" t="s">
        <v>4</v>
      </c>
      <c r="B13" s="4">
        <f t="shared" ref="B13:G13" si="1">SUM(B5:B12)</f>
        <v>6</v>
      </c>
      <c r="C13" s="4">
        <f t="shared" si="1"/>
        <v>7</v>
      </c>
      <c r="D13" s="4">
        <f t="shared" si="1"/>
        <v>2</v>
      </c>
      <c r="E13" s="4">
        <f t="shared" si="1"/>
        <v>4</v>
      </c>
      <c r="F13" s="4">
        <f t="shared" si="1"/>
        <v>8</v>
      </c>
      <c r="G13" s="4">
        <f t="shared" si="1"/>
        <v>8</v>
      </c>
      <c r="H13" s="7"/>
    </row>
    <row r="14" spans="1:19" ht="5.25" customHeight="1" x14ac:dyDescent="0.25"/>
    <row r="15" spans="1:19" x14ac:dyDescent="0.25">
      <c r="A15" s="141" t="s">
        <v>141</v>
      </c>
      <c r="B15" s="141"/>
      <c r="C15" s="135">
        <f>COUNTA(A5:A12)</f>
        <v>8</v>
      </c>
      <c r="D15" s="135"/>
      <c r="E15" s="72"/>
      <c r="F15" s="141" t="s">
        <v>5</v>
      </c>
      <c r="G15" s="141"/>
      <c r="H15" s="74">
        <f>SUM(B13:G13)/(C15*6)</f>
        <v>0.72916666666666663</v>
      </c>
      <c r="I15" s="19"/>
      <c r="J15" s="19"/>
      <c r="K15" s="19"/>
      <c r="L15" s="20"/>
      <c r="M15" s="19"/>
    </row>
    <row r="16" spans="1:19" x14ac:dyDescent="0.25">
      <c r="A16" s="18"/>
      <c r="B16" s="18"/>
      <c r="C16" s="12"/>
      <c r="D16" s="12"/>
      <c r="E16" s="18"/>
      <c r="F16" s="137" t="s">
        <v>6</v>
      </c>
      <c r="G16" s="137"/>
      <c r="H16" s="73">
        <f>H15*0.1*100</f>
        <v>7.291666666666667</v>
      </c>
      <c r="I16" s="19"/>
      <c r="J16" s="19"/>
      <c r="K16" s="19"/>
      <c r="L16" s="20"/>
      <c r="M16" s="19"/>
    </row>
    <row r="18" spans="1:20" x14ac:dyDescent="0.25">
      <c r="B18" s="11"/>
      <c r="C18" s="11"/>
      <c r="E18" s="11"/>
      <c r="F18" s="11"/>
      <c r="G18" s="11"/>
    </row>
    <row r="19" spans="1:20" ht="6.75" customHeight="1" x14ac:dyDescent="0.25">
      <c r="A19" s="14"/>
      <c r="B19" s="15"/>
      <c r="C19" s="15"/>
      <c r="D19" s="15"/>
      <c r="E19" s="15"/>
      <c r="F19" s="15"/>
      <c r="G19" s="15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0" ht="26.25" customHeight="1" x14ac:dyDescent="0.25">
      <c r="A20" s="140" t="s">
        <v>93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</row>
    <row r="22" spans="1:20" ht="27" customHeight="1" x14ac:dyDescent="0.25">
      <c r="A22" s="134"/>
      <c r="B22" s="134"/>
      <c r="C22" s="134"/>
      <c r="D22" s="134"/>
      <c r="E22" s="134"/>
      <c r="F22" s="134"/>
      <c r="G22" s="134"/>
      <c r="H22" s="134"/>
      <c r="L22" s="32"/>
      <c r="M22" s="136" t="s">
        <v>94</v>
      </c>
      <c r="N22" s="136"/>
      <c r="O22" s="136"/>
      <c r="P22" s="136"/>
      <c r="Q22" s="136"/>
      <c r="R22" s="136"/>
      <c r="S22" s="136"/>
      <c r="T22" s="136"/>
    </row>
    <row r="23" spans="1:20" ht="27" customHeight="1" x14ac:dyDescent="0.25">
      <c r="A23" s="30"/>
      <c r="B23" s="134" t="s">
        <v>51</v>
      </c>
      <c r="C23" s="134"/>
      <c r="D23" s="134"/>
      <c r="E23" s="134"/>
      <c r="F23" s="134"/>
      <c r="G23" s="134"/>
      <c r="H23" s="134"/>
      <c r="I23" s="134"/>
      <c r="J23" s="119"/>
      <c r="K23" s="119"/>
      <c r="L23" s="31"/>
      <c r="M23" s="31"/>
      <c r="N23" s="31"/>
      <c r="O23" s="31"/>
      <c r="P23" s="31"/>
      <c r="Q23" s="31"/>
    </row>
    <row r="24" spans="1:20" ht="27" customHeight="1" x14ac:dyDescent="0.25">
      <c r="A24" s="30"/>
      <c r="B24" s="142" t="s">
        <v>28</v>
      </c>
      <c r="C24" s="143"/>
      <c r="D24" s="144" t="s">
        <v>30</v>
      </c>
      <c r="E24" s="145"/>
      <c r="F24" s="144" t="s">
        <v>95</v>
      </c>
      <c r="G24" s="145"/>
      <c r="H24" s="144" t="s">
        <v>31</v>
      </c>
      <c r="I24" s="145"/>
      <c r="J24" s="144" t="s">
        <v>96</v>
      </c>
      <c r="K24" s="145"/>
      <c r="L24" s="31"/>
      <c r="M24" s="31"/>
      <c r="N24" s="31"/>
      <c r="O24" s="31"/>
      <c r="P24" s="31"/>
      <c r="Q24" s="31"/>
    </row>
    <row r="25" spans="1:20" x14ac:dyDescent="0.25">
      <c r="A25" s="76" t="s">
        <v>15</v>
      </c>
      <c r="B25" s="77" t="s">
        <v>100</v>
      </c>
      <c r="C25" s="78" t="s">
        <v>29</v>
      </c>
      <c r="D25" s="77" t="s">
        <v>100</v>
      </c>
      <c r="E25" s="78" t="s">
        <v>29</v>
      </c>
      <c r="F25" s="77" t="s">
        <v>100</v>
      </c>
      <c r="G25" s="78" t="s">
        <v>29</v>
      </c>
      <c r="H25" s="77" t="s">
        <v>100</v>
      </c>
      <c r="I25" s="78" t="s">
        <v>29</v>
      </c>
      <c r="J25" s="77" t="s">
        <v>100</v>
      </c>
      <c r="K25" s="78" t="s">
        <v>29</v>
      </c>
      <c r="L25" s="5" t="s">
        <v>32</v>
      </c>
    </row>
    <row r="26" spans="1:20" x14ac:dyDescent="0.25">
      <c r="A26" s="75" t="s">
        <v>16</v>
      </c>
      <c r="B26" s="79">
        <v>4</v>
      </c>
      <c r="C26" s="80">
        <v>4</v>
      </c>
      <c r="D26" s="79">
        <v>4</v>
      </c>
      <c r="E26" s="80">
        <v>3</v>
      </c>
      <c r="F26" s="79">
        <v>2</v>
      </c>
      <c r="G26" s="80">
        <v>1</v>
      </c>
      <c r="H26" s="79">
        <v>1</v>
      </c>
      <c r="I26" s="80">
        <v>1</v>
      </c>
      <c r="J26" s="79">
        <v>0</v>
      </c>
      <c r="K26" s="80">
        <v>0</v>
      </c>
      <c r="L26" s="7">
        <f>(SUM(C26,E26,G26,I26,K26)/SUM(B26,D26,F26,H26,J26))</f>
        <v>0.81818181818181823</v>
      </c>
    </row>
    <row r="27" spans="1:20" x14ac:dyDescent="0.25">
      <c r="A27" s="75" t="s">
        <v>17</v>
      </c>
      <c r="B27" s="79">
        <v>3</v>
      </c>
      <c r="C27" s="80">
        <v>0</v>
      </c>
      <c r="D27" s="79">
        <v>0</v>
      </c>
      <c r="E27" s="80">
        <v>0</v>
      </c>
      <c r="F27" s="79">
        <v>0</v>
      </c>
      <c r="G27" s="80">
        <v>0</v>
      </c>
      <c r="H27" s="79">
        <v>1</v>
      </c>
      <c r="I27" s="80">
        <v>0</v>
      </c>
      <c r="J27" s="79">
        <v>0</v>
      </c>
      <c r="K27" s="80">
        <v>0</v>
      </c>
      <c r="L27" s="7">
        <f t="shared" ref="L27:L37" si="2">(SUM(C27,E27,G27,I27,K27)/SUM(B27,D27,F27,H27,J27))</f>
        <v>0</v>
      </c>
    </row>
    <row r="28" spans="1:20" x14ac:dyDescent="0.25">
      <c r="A28" s="75" t="s">
        <v>18</v>
      </c>
      <c r="B28" s="79">
        <v>2</v>
      </c>
      <c r="C28" s="80">
        <v>0</v>
      </c>
      <c r="D28" s="79">
        <v>0</v>
      </c>
      <c r="E28" s="80">
        <v>0</v>
      </c>
      <c r="F28" s="79">
        <v>0</v>
      </c>
      <c r="G28" s="80">
        <v>0</v>
      </c>
      <c r="H28" s="79">
        <v>0</v>
      </c>
      <c r="I28" s="80">
        <v>0</v>
      </c>
      <c r="J28" s="79">
        <v>0</v>
      </c>
      <c r="K28" s="80">
        <v>0</v>
      </c>
      <c r="L28" s="7">
        <f t="shared" si="2"/>
        <v>0</v>
      </c>
    </row>
    <row r="29" spans="1:20" x14ac:dyDescent="0.25">
      <c r="A29" s="75" t="s">
        <v>19</v>
      </c>
      <c r="B29" s="79">
        <v>2</v>
      </c>
      <c r="C29" s="80">
        <v>0</v>
      </c>
      <c r="D29" s="79">
        <v>0</v>
      </c>
      <c r="E29" s="80">
        <v>0</v>
      </c>
      <c r="F29" s="79">
        <v>0</v>
      </c>
      <c r="G29" s="80">
        <v>0</v>
      </c>
      <c r="H29" s="79">
        <v>1</v>
      </c>
      <c r="I29" s="80">
        <v>0</v>
      </c>
      <c r="J29" s="79">
        <v>1</v>
      </c>
      <c r="K29" s="80">
        <v>0</v>
      </c>
      <c r="L29" s="7">
        <f t="shared" si="2"/>
        <v>0</v>
      </c>
    </row>
    <row r="30" spans="1:20" x14ac:dyDescent="0.25">
      <c r="A30" s="75" t="s">
        <v>20</v>
      </c>
      <c r="B30" s="79">
        <v>3</v>
      </c>
      <c r="C30" s="80">
        <v>0</v>
      </c>
      <c r="D30" s="79">
        <v>0</v>
      </c>
      <c r="E30" s="80">
        <v>0</v>
      </c>
      <c r="F30" s="79">
        <v>0</v>
      </c>
      <c r="G30" s="80">
        <v>0</v>
      </c>
      <c r="H30" s="79">
        <v>0</v>
      </c>
      <c r="I30" s="80">
        <v>0</v>
      </c>
      <c r="J30" s="79">
        <v>0</v>
      </c>
      <c r="K30" s="80">
        <v>0</v>
      </c>
      <c r="L30" s="7">
        <f t="shared" si="2"/>
        <v>0</v>
      </c>
    </row>
    <row r="31" spans="1:20" x14ac:dyDescent="0.25">
      <c r="A31" s="75" t="s">
        <v>21</v>
      </c>
      <c r="B31" s="79">
        <v>2</v>
      </c>
      <c r="C31" s="80">
        <v>0</v>
      </c>
      <c r="D31" s="79">
        <v>0</v>
      </c>
      <c r="E31" s="80">
        <v>0</v>
      </c>
      <c r="F31" s="79">
        <v>1</v>
      </c>
      <c r="G31" s="80">
        <v>0</v>
      </c>
      <c r="H31" s="79">
        <v>1</v>
      </c>
      <c r="I31" s="80">
        <v>0</v>
      </c>
      <c r="J31" s="79">
        <v>0</v>
      </c>
      <c r="K31" s="80">
        <v>0</v>
      </c>
      <c r="L31" s="7">
        <f t="shared" si="2"/>
        <v>0</v>
      </c>
    </row>
    <row r="32" spans="1:20" x14ac:dyDescent="0.25">
      <c r="A32" s="75" t="s">
        <v>22</v>
      </c>
      <c r="B32" s="79">
        <v>0</v>
      </c>
      <c r="C32" s="80">
        <v>0</v>
      </c>
      <c r="D32" s="79">
        <v>3</v>
      </c>
      <c r="E32" s="80">
        <v>0</v>
      </c>
      <c r="F32" s="79">
        <v>0</v>
      </c>
      <c r="G32" s="80">
        <v>0</v>
      </c>
      <c r="H32" s="79">
        <v>0</v>
      </c>
      <c r="I32" s="80">
        <v>0</v>
      </c>
      <c r="J32" s="79">
        <v>1</v>
      </c>
      <c r="K32" s="80">
        <v>0</v>
      </c>
      <c r="L32" s="7">
        <f t="shared" si="2"/>
        <v>0</v>
      </c>
    </row>
    <row r="33" spans="1:18" x14ac:dyDescent="0.25">
      <c r="A33" s="75" t="s">
        <v>23</v>
      </c>
      <c r="B33" s="79">
        <v>0</v>
      </c>
      <c r="C33" s="80">
        <v>0</v>
      </c>
      <c r="D33" s="79">
        <v>0</v>
      </c>
      <c r="E33" s="80">
        <v>0</v>
      </c>
      <c r="F33" s="79">
        <v>0</v>
      </c>
      <c r="G33" s="80">
        <v>0</v>
      </c>
      <c r="H33" s="79">
        <v>1</v>
      </c>
      <c r="I33" s="80">
        <v>0</v>
      </c>
      <c r="J33" s="79">
        <v>0</v>
      </c>
      <c r="K33" s="80">
        <v>0</v>
      </c>
      <c r="L33" s="7">
        <f t="shared" si="2"/>
        <v>0</v>
      </c>
    </row>
    <row r="34" spans="1:18" x14ac:dyDescent="0.25">
      <c r="A34" s="75" t="s">
        <v>24</v>
      </c>
      <c r="B34" s="79">
        <v>0</v>
      </c>
      <c r="C34" s="80">
        <v>0</v>
      </c>
      <c r="D34" s="79">
        <v>0</v>
      </c>
      <c r="E34" s="80">
        <v>0</v>
      </c>
      <c r="F34" s="79">
        <v>1</v>
      </c>
      <c r="G34" s="80">
        <v>0</v>
      </c>
      <c r="H34" s="79">
        <v>0</v>
      </c>
      <c r="I34" s="80">
        <v>0</v>
      </c>
      <c r="J34" s="79">
        <v>0</v>
      </c>
      <c r="K34" s="80">
        <v>0</v>
      </c>
      <c r="L34" s="7">
        <f t="shared" si="2"/>
        <v>0</v>
      </c>
    </row>
    <row r="35" spans="1:18" x14ac:dyDescent="0.25">
      <c r="A35" s="75" t="s">
        <v>25</v>
      </c>
      <c r="B35" s="79">
        <v>0</v>
      </c>
      <c r="C35" s="80">
        <v>0</v>
      </c>
      <c r="D35" s="79">
        <v>2</v>
      </c>
      <c r="E35" s="80">
        <v>0</v>
      </c>
      <c r="F35" s="79">
        <v>0</v>
      </c>
      <c r="G35" s="80">
        <v>0</v>
      </c>
      <c r="H35" s="79">
        <v>1</v>
      </c>
      <c r="I35" s="80">
        <v>0</v>
      </c>
      <c r="J35" s="79">
        <v>1</v>
      </c>
      <c r="K35" s="80">
        <v>0</v>
      </c>
      <c r="L35" s="7">
        <f t="shared" si="2"/>
        <v>0</v>
      </c>
    </row>
    <row r="36" spans="1:18" x14ac:dyDescent="0.25">
      <c r="A36" s="75" t="s">
        <v>26</v>
      </c>
      <c r="B36" s="79">
        <v>0</v>
      </c>
      <c r="C36" s="80">
        <v>0</v>
      </c>
      <c r="D36" s="79">
        <v>3</v>
      </c>
      <c r="E36" s="80">
        <v>0</v>
      </c>
      <c r="F36" s="79">
        <v>0</v>
      </c>
      <c r="G36" s="80">
        <v>0</v>
      </c>
      <c r="H36" s="79">
        <v>0</v>
      </c>
      <c r="I36" s="80">
        <v>0</v>
      </c>
      <c r="J36" s="79">
        <v>0</v>
      </c>
      <c r="K36" s="80">
        <v>0</v>
      </c>
      <c r="L36" s="7">
        <f t="shared" si="2"/>
        <v>0</v>
      </c>
    </row>
    <row r="37" spans="1:18" x14ac:dyDescent="0.25">
      <c r="A37" s="75" t="s">
        <v>27</v>
      </c>
      <c r="B37" s="79">
        <v>3</v>
      </c>
      <c r="C37" s="80">
        <v>0</v>
      </c>
      <c r="D37" s="79">
        <v>2</v>
      </c>
      <c r="E37" s="80">
        <v>0</v>
      </c>
      <c r="F37" s="79">
        <v>0</v>
      </c>
      <c r="G37" s="80">
        <v>0</v>
      </c>
      <c r="H37" s="79">
        <v>1</v>
      </c>
      <c r="I37" s="80">
        <v>0</v>
      </c>
      <c r="J37" s="79">
        <v>0</v>
      </c>
      <c r="K37" s="80">
        <v>0</v>
      </c>
      <c r="L37" s="7">
        <f t="shared" si="2"/>
        <v>0</v>
      </c>
    </row>
    <row r="38" spans="1:18" x14ac:dyDescent="0.25">
      <c r="A38" t="s">
        <v>4</v>
      </c>
      <c r="B38" s="81">
        <f t="shared" ref="B38:I38" si="3">SUM(B26:B37)</f>
        <v>19</v>
      </c>
      <c r="C38" s="82">
        <f t="shared" si="3"/>
        <v>4</v>
      </c>
      <c r="D38" s="81">
        <f t="shared" si="3"/>
        <v>14</v>
      </c>
      <c r="E38" s="82">
        <f t="shared" si="3"/>
        <v>3</v>
      </c>
      <c r="F38" s="81">
        <f t="shared" si="3"/>
        <v>4</v>
      </c>
      <c r="G38" s="82">
        <f t="shared" si="3"/>
        <v>1</v>
      </c>
      <c r="H38" s="81">
        <f t="shared" si="3"/>
        <v>7</v>
      </c>
      <c r="I38" s="82">
        <f t="shared" si="3"/>
        <v>1</v>
      </c>
      <c r="J38" s="81">
        <f t="shared" ref="J38:K38" si="4">SUM(J26:J37)</f>
        <v>3</v>
      </c>
      <c r="K38" s="82">
        <f t="shared" si="4"/>
        <v>0</v>
      </c>
      <c r="L38" s="2"/>
    </row>
    <row r="39" spans="1:18" ht="8.25" customHeight="1" x14ac:dyDescent="0.25">
      <c r="B39" s="11"/>
      <c r="C39" s="11"/>
      <c r="E39" s="11"/>
      <c r="F39" s="11"/>
      <c r="G39" s="11"/>
    </row>
    <row r="40" spans="1:18" x14ac:dyDescent="0.25">
      <c r="A40" s="132" t="s">
        <v>50</v>
      </c>
      <c r="B40" s="132"/>
      <c r="C40" s="132"/>
      <c r="D40" s="85">
        <f>SUM(B38,D38,F38,H38)</f>
        <v>44</v>
      </c>
      <c r="E40" s="72"/>
      <c r="F40" s="4"/>
      <c r="G40" s="4"/>
      <c r="H40" s="141" t="s">
        <v>5</v>
      </c>
      <c r="I40" s="141"/>
      <c r="J40" s="118"/>
      <c r="K40" s="118"/>
      <c r="L40" s="74">
        <f>(SUM(I38,G38,E38,C38)/D40)</f>
        <v>0.20454545454545456</v>
      </c>
      <c r="M40" s="19"/>
      <c r="N40" s="20"/>
      <c r="O40" s="19"/>
    </row>
    <row r="41" spans="1:18" x14ac:dyDescent="0.25">
      <c r="A41" s="18"/>
      <c r="B41" s="18"/>
      <c r="C41" s="12"/>
      <c r="D41" s="12"/>
      <c r="E41" s="18"/>
      <c r="H41" s="137" t="s">
        <v>6</v>
      </c>
      <c r="I41" s="137"/>
      <c r="J41" s="117"/>
      <c r="K41" s="117"/>
      <c r="L41" s="83">
        <f>L40*0.1*100</f>
        <v>2.0454545454545459</v>
      </c>
      <c r="M41" s="19"/>
      <c r="N41" s="29"/>
      <c r="O41" s="19"/>
    </row>
    <row r="43" spans="1:18" ht="21.75" customHeight="1" x14ac:dyDescent="0.25"/>
    <row r="44" spans="1:18" ht="9" customHeight="1" x14ac:dyDescent="0.25">
      <c r="A44" s="14"/>
      <c r="B44" s="15"/>
      <c r="C44" s="15"/>
      <c r="D44" s="15"/>
      <c r="E44" s="15"/>
      <c r="F44" s="15"/>
      <c r="G44" s="15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</row>
    <row r="45" spans="1:18" ht="15.75" customHeight="1" x14ac:dyDescent="0.25">
      <c r="B45" s="42"/>
      <c r="C45" s="42"/>
      <c r="D45" s="42"/>
      <c r="E45" s="42"/>
      <c r="F45" s="42"/>
      <c r="G45" s="42"/>
    </row>
    <row r="46" spans="1:18" ht="25.5" customHeight="1" x14ac:dyDescent="0.25">
      <c r="A46" s="140" t="s">
        <v>101</v>
      </c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</row>
    <row r="47" spans="1:18" ht="24.75" customHeight="1" x14ac:dyDescent="0.25">
      <c r="A47" s="134" t="s">
        <v>35</v>
      </c>
      <c r="B47" s="134"/>
      <c r="C47" s="134"/>
      <c r="D47" s="134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35"/>
      <c r="Q47" s="35"/>
      <c r="R47" s="35"/>
    </row>
    <row r="48" spans="1:18" ht="24" customHeight="1" x14ac:dyDescent="0.25">
      <c r="A48" s="91" t="s">
        <v>104</v>
      </c>
      <c r="B48" s="86" t="s">
        <v>33</v>
      </c>
      <c r="C48" s="9" t="s">
        <v>34</v>
      </c>
      <c r="D48" s="9" t="s">
        <v>52</v>
      </c>
      <c r="E48" s="36"/>
      <c r="F48" s="36"/>
      <c r="G48" s="36"/>
    </row>
    <row r="49" spans="1:23" x14ac:dyDescent="0.25">
      <c r="A49" t="s">
        <v>102</v>
      </c>
      <c r="B49" s="42">
        <v>84</v>
      </c>
      <c r="C49" s="42">
        <v>86</v>
      </c>
      <c r="D49" s="87">
        <f>(C49/B49)-1</f>
        <v>2.3809523809523725E-2</v>
      </c>
      <c r="E49" s="33"/>
      <c r="F49" s="33"/>
      <c r="G49" s="33"/>
    </row>
    <row r="50" spans="1:23" x14ac:dyDescent="0.25">
      <c r="A50" t="s">
        <v>103</v>
      </c>
      <c r="B50" s="42">
        <v>39</v>
      </c>
      <c r="C50" s="42">
        <v>42</v>
      </c>
      <c r="D50" s="87">
        <f t="shared" ref="D50:D59" si="5">(C50/B50)-1</f>
        <v>7.6923076923076872E-2</v>
      </c>
      <c r="E50" s="33"/>
      <c r="F50" s="33"/>
      <c r="G50" s="33"/>
    </row>
    <row r="51" spans="1:23" x14ac:dyDescent="0.25">
      <c r="A51" t="s">
        <v>118</v>
      </c>
      <c r="B51" s="42">
        <v>0</v>
      </c>
      <c r="C51" s="42">
        <v>33</v>
      </c>
      <c r="D51" s="87" t="str">
        <f>IF(B51=0,"No aplicar",(C51/B51)-1)</f>
        <v>No aplicar</v>
      </c>
      <c r="E51" s="33"/>
      <c r="F51" s="33"/>
      <c r="G51" s="33"/>
    </row>
    <row r="52" spans="1:23" x14ac:dyDescent="0.25">
      <c r="A52" t="s">
        <v>122</v>
      </c>
      <c r="B52" s="42">
        <v>17</v>
      </c>
      <c r="C52" s="42">
        <v>15</v>
      </c>
      <c r="D52" s="87">
        <f t="shared" si="5"/>
        <v>-0.11764705882352944</v>
      </c>
      <c r="E52" s="33"/>
      <c r="F52" s="33"/>
      <c r="G52" s="33"/>
    </row>
    <row r="53" spans="1:23" x14ac:dyDescent="0.25">
      <c r="A53" t="s">
        <v>105</v>
      </c>
      <c r="B53" s="42">
        <v>5</v>
      </c>
      <c r="C53" s="42">
        <v>4</v>
      </c>
      <c r="D53" s="87">
        <f t="shared" si="5"/>
        <v>-0.19999999999999996</v>
      </c>
      <c r="E53" s="33"/>
      <c r="F53" s="33"/>
      <c r="G53" s="33"/>
    </row>
    <row r="54" spans="1:23" x14ac:dyDescent="0.25">
      <c r="A54" t="s">
        <v>107</v>
      </c>
      <c r="B54" s="42">
        <v>3</v>
      </c>
      <c r="C54" s="42">
        <v>2</v>
      </c>
      <c r="D54" s="87">
        <f t="shared" si="5"/>
        <v>-0.33333333333333337</v>
      </c>
      <c r="E54" s="33"/>
      <c r="F54" s="33"/>
      <c r="G54" s="33"/>
    </row>
    <row r="55" spans="1:23" ht="15.75" x14ac:dyDescent="0.3">
      <c r="A55" t="s">
        <v>108</v>
      </c>
      <c r="B55" s="42">
        <v>5</v>
      </c>
      <c r="C55" s="42">
        <v>3</v>
      </c>
      <c r="D55" s="87">
        <f t="shared" si="5"/>
        <v>-0.4</v>
      </c>
      <c r="E55" s="33"/>
      <c r="F55" s="33"/>
      <c r="G55" s="33"/>
      <c r="U55" s="122" t="s">
        <v>110</v>
      </c>
      <c r="V55" s="123"/>
      <c r="W55" s="120"/>
    </row>
    <row r="56" spans="1:23" ht="15.75" x14ac:dyDescent="0.3">
      <c r="A56" t="s">
        <v>109</v>
      </c>
      <c r="B56" s="42">
        <v>4</v>
      </c>
      <c r="C56" s="42">
        <v>4</v>
      </c>
      <c r="D56" s="87">
        <f t="shared" si="5"/>
        <v>0</v>
      </c>
      <c r="E56" s="33"/>
      <c r="F56" s="33"/>
      <c r="G56" s="33"/>
      <c r="U56" s="124" t="s">
        <v>111</v>
      </c>
      <c r="V56" s="128" t="s">
        <v>112</v>
      </c>
      <c r="W56" s="120"/>
    </row>
    <row r="57" spans="1:23" ht="15.75" x14ac:dyDescent="0.3">
      <c r="A57" t="s">
        <v>106</v>
      </c>
      <c r="B57" s="42">
        <v>4</v>
      </c>
      <c r="C57" s="42">
        <v>4</v>
      </c>
      <c r="D57" s="87">
        <f t="shared" si="5"/>
        <v>0</v>
      </c>
      <c r="E57" s="33"/>
      <c r="F57" s="33"/>
      <c r="G57" s="33"/>
      <c r="U57" s="127" t="s">
        <v>113</v>
      </c>
      <c r="V57" s="125">
        <v>0</v>
      </c>
      <c r="W57" s="120"/>
    </row>
    <row r="58" spans="1:23" ht="15.75" x14ac:dyDescent="0.3">
      <c r="A58" s="34" t="s">
        <v>119</v>
      </c>
      <c r="B58" s="33">
        <v>7</v>
      </c>
      <c r="C58" s="33">
        <v>7</v>
      </c>
      <c r="D58" s="87">
        <f t="shared" si="5"/>
        <v>0</v>
      </c>
      <c r="U58" s="124" t="s">
        <v>114</v>
      </c>
      <c r="V58" s="125">
        <v>0.6</v>
      </c>
      <c r="W58" s="120"/>
    </row>
    <row r="59" spans="1:23" ht="21" customHeight="1" x14ac:dyDescent="0.3">
      <c r="A59" s="67" t="s">
        <v>53</v>
      </c>
      <c r="B59" s="9">
        <f>SUM(B48:B58)</f>
        <v>168</v>
      </c>
      <c r="C59" s="9">
        <f>SUM(C48:C58)</f>
        <v>200</v>
      </c>
      <c r="D59" s="88">
        <f t="shared" si="5"/>
        <v>0.19047619047619047</v>
      </c>
      <c r="U59" s="126" t="s">
        <v>115</v>
      </c>
      <c r="V59" s="125">
        <v>0.7</v>
      </c>
      <c r="W59" s="120"/>
    </row>
    <row r="60" spans="1:23" ht="15.75" x14ac:dyDescent="0.3">
      <c r="B60" s="42"/>
      <c r="C60" s="4" t="s">
        <v>38</v>
      </c>
      <c r="D60" s="92">
        <f>IF(D59&lt;0,0, IF(D59&lt;=0.1,60, IF(D59&lt;=0.2,70, IF(D59&lt;=0.4,80,100))))</f>
        <v>70</v>
      </c>
      <c r="U60" s="126" t="s">
        <v>116</v>
      </c>
      <c r="V60" s="125">
        <v>0.8</v>
      </c>
      <c r="W60" s="120"/>
    </row>
    <row r="61" spans="1:23" ht="15.75" x14ac:dyDescent="0.3">
      <c r="B61" s="42"/>
      <c r="C61" s="89" t="s">
        <v>46</v>
      </c>
      <c r="D61" s="90">
        <f>D60*0.2</f>
        <v>14</v>
      </c>
      <c r="U61" s="126" t="s">
        <v>117</v>
      </c>
      <c r="V61" s="125">
        <v>1</v>
      </c>
      <c r="W61" s="120"/>
    </row>
    <row r="63" spans="1:23" x14ac:dyDescent="0.25">
      <c r="B63" s="120"/>
      <c r="C63" s="120"/>
      <c r="D63" s="120"/>
      <c r="E63" s="120"/>
      <c r="F63" s="120"/>
      <c r="G63" s="120"/>
    </row>
    <row r="64" spans="1:23" ht="9" customHeight="1" x14ac:dyDescent="0.25">
      <c r="A64" s="14"/>
      <c r="B64" s="15"/>
      <c r="C64" s="15"/>
      <c r="D64" s="15"/>
      <c r="E64" s="15"/>
      <c r="F64" s="15"/>
      <c r="G64" s="15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</row>
    <row r="65" spans="1:21" ht="13.5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</row>
    <row r="66" spans="1:21" ht="25.5" customHeight="1" x14ac:dyDescent="0.25">
      <c r="B66" s="13"/>
      <c r="C66" s="13"/>
      <c r="D66" s="13"/>
      <c r="E66" s="13"/>
      <c r="F66" s="13" t="s">
        <v>134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</row>
    <row r="67" spans="1:21" x14ac:dyDescent="0.25">
      <c r="A67" s="134" t="s">
        <v>130</v>
      </c>
      <c r="B67" s="134"/>
      <c r="C67" s="134"/>
      <c r="D67" s="134"/>
      <c r="E67" s="134"/>
      <c r="F67" s="6"/>
      <c r="G67" s="6"/>
      <c r="H67" s="6"/>
      <c r="I67" s="6"/>
      <c r="J67" s="6"/>
      <c r="K67" s="6"/>
      <c r="L67" s="146"/>
      <c r="M67" s="146"/>
      <c r="N67" s="146"/>
      <c r="O67" s="146"/>
      <c r="P67" s="146"/>
      <c r="Q67" s="146"/>
      <c r="R67" s="146"/>
      <c r="S67" s="19"/>
    </row>
    <row r="68" spans="1:21" ht="25.5" x14ac:dyDescent="0.25">
      <c r="A68" s="67" t="s">
        <v>143</v>
      </c>
      <c r="B68" s="27" t="s">
        <v>59</v>
      </c>
      <c r="C68" s="27" t="s">
        <v>60</v>
      </c>
      <c r="D68" s="9"/>
      <c r="E68" s="104" t="s">
        <v>61</v>
      </c>
      <c r="F68" s="42"/>
      <c r="G68" s="33"/>
    </row>
    <row r="69" spans="1:21" x14ac:dyDescent="0.25">
      <c r="A69" t="s">
        <v>126</v>
      </c>
      <c r="B69" s="42">
        <v>123</v>
      </c>
      <c r="C69" s="42">
        <v>133</v>
      </c>
      <c r="D69" s="42"/>
      <c r="E69" s="105">
        <f t="shared" ref="E69:E76" si="6">C69/B69-1</f>
        <v>8.1300813008130079E-2</v>
      </c>
      <c r="F69" s="42"/>
      <c r="G69" s="33"/>
    </row>
    <row r="70" spans="1:21" x14ac:dyDescent="0.25">
      <c r="A70" t="s">
        <v>125</v>
      </c>
      <c r="B70" s="42">
        <v>35</v>
      </c>
      <c r="C70" s="42">
        <v>33</v>
      </c>
      <c r="D70" s="42"/>
      <c r="E70" s="105">
        <f t="shared" si="6"/>
        <v>-5.7142857142857162E-2</v>
      </c>
      <c r="F70" s="42"/>
      <c r="G70" s="33"/>
      <c r="T70" s="108" t="s">
        <v>61</v>
      </c>
      <c r="U70" s="108" t="s">
        <v>5</v>
      </c>
    </row>
    <row r="71" spans="1:21" x14ac:dyDescent="0.25">
      <c r="A71" t="s">
        <v>127</v>
      </c>
      <c r="B71" s="42">
        <v>82</v>
      </c>
      <c r="C71" s="42">
        <v>113</v>
      </c>
      <c r="D71" s="42"/>
      <c r="E71" s="105">
        <f t="shared" si="6"/>
        <v>0.37804878048780477</v>
      </c>
      <c r="F71" s="42"/>
      <c r="G71" s="33"/>
      <c r="T71" s="109" t="s">
        <v>62</v>
      </c>
      <c r="U71" s="110">
        <v>0</v>
      </c>
    </row>
    <row r="72" spans="1:21" x14ac:dyDescent="0.25">
      <c r="A72" t="s">
        <v>128</v>
      </c>
      <c r="B72" s="42">
        <v>15</v>
      </c>
      <c r="C72" s="42">
        <v>10</v>
      </c>
      <c r="D72" s="42"/>
      <c r="E72" s="105">
        <f t="shared" si="6"/>
        <v>-0.33333333333333337</v>
      </c>
      <c r="F72" s="42"/>
      <c r="G72" s="33"/>
      <c r="T72" s="109" t="s">
        <v>66</v>
      </c>
      <c r="U72" s="110">
        <v>60</v>
      </c>
    </row>
    <row r="73" spans="1:21" x14ac:dyDescent="0.25">
      <c r="A73" t="s">
        <v>129</v>
      </c>
      <c r="B73" s="42">
        <v>9</v>
      </c>
      <c r="C73" s="42">
        <v>3</v>
      </c>
      <c r="D73" s="42"/>
      <c r="E73" s="105">
        <f t="shared" si="6"/>
        <v>-0.66666666666666674</v>
      </c>
      <c r="F73" s="42"/>
      <c r="G73" s="33"/>
      <c r="T73" s="111" t="s">
        <v>63</v>
      </c>
      <c r="U73" s="110">
        <v>70</v>
      </c>
    </row>
    <row r="74" spans="1:21" x14ac:dyDescent="0.25">
      <c r="A74" t="s">
        <v>131</v>
      </c>
      <c r="B74" s="42">
        <v>10</v>
      </c>
      <c r="C74" s="42">
        <v>11</v>
      </c>
      <c r="D74" s="42"/>
      <c r="E74" s="105">
        <f t="shared" si="6"/>
        <v>0.10000000000000009</v>
      </c>
      <c r="F74" s="42"/>
      <c r="G74" s="33"/>
      <c r="T74" s="111" t="s">
        <v>64</v>
      </c>
      <c r="U74" s="110">
        <v>80</v>
      </c>
    </row>
    <row r="75" spans="1:21" x14ac:dyDescent="0.25">
      <c r="A75" t="s">
        <v>132</v>
      </c>
      <c r="B75" s="42">
        <v>10</v>
      </c>
      <c r="C75" s="42">
        <v>9</v>
      </c>
      <c r="D75" s="42"/>
      <c r="E75" s="105">
        <f t="shared" si="6"/>
        <v>-9.9999999999999978E-2</v>
      </c>
      <c r="F75" s="42"/>
      <c r="G75" s="33"/>
      <c r="T75" s="109" t="s">
        <v>65</v>
      </c>
      <c r="U75" s="110">
        <v>100</v>
      </c>
    </row>
    <row r="76" spans="1:21" x14ac:dyDescent="0.25">
      <c r="A76" t="s">
        <v>133</v>
      </c>
      <c r="B76" s="42">
        <v>6</v>
      </c>
      <c r="C76" s="42">
        <v>5</v>
      </c>
      <c r="D76" s="42"/>
      <c r="E76" s="105">
        <f t="shared" si="6"/>
        <v>-0.16666666666666663</v>
      </c>
      <c r="F76" s="42"/>
      <c r="G76" s="33"/>
    </row>
    <row r="77" spans="1:21" x14ac:dyDescent="0.25">
      <c r="A77" s="67" t="s">
        <v>4</v>
      </c>
      <c r="B77" s="70">
        <f>SUM(B69:B76)</f>
        <v>290</v>
      </c>
      <c r="C77" s="70">
        <f>SUM(C69:C76)</f>
        <v>317</v>
      </c>
      <c r="D77" s="9"/>
      <c r="E77" s="106">
        <f>(C77/B77) - 1</f>
        <v>9.3103448275862144E-2</v>
      </c>
      <c r="F77" s="42"/>
      <c r="G77" s="42"/>
    </row>
    <row r="78" spans="1:21" x14ac:dyDescent="0.25">
      <c r="A78" s="107"/>
      <c r="B78" s="84"/>
      <c r="C78" s="141" t="s">
        <v>38</v>
      </c>
      <c r="D78" s="141"/>
      <c r="E78" s="4">
        <f>IF(E77&lt;0,0, IF(E77&lt;=0.1,60, IF(E77&lt;=0.2,70, IF(E77&lt;=0.4,80,100))))</f>
        <v>60</v>
      </c>
      <c r="F78" s="42"/>
    </row>
    <row r="79" spans="1:21" x14ac:dyDescent="0.25">
      <c r="B79" s="42"/>
      <c r="C79" s="137" t="s">
        <v>46</v>
      </c>
      <c r="D79" s="137"/>
      <c r="E79" s="89">
        <f>E78*0.1</f>
        <v>6</v>
      </c>
      <c r="F79" s="42"/>
      <c r="I79" s="40"/>
      <c r="J79" s="121"/>
      <c r="K79" s="121"/>
    </row>
    <row r="80" spans="1:21" x14ac:dyDescent="0.25">
      <c r="B80" s="17"/>
      <c r="C80" s="17"/>
      <c r="D80" s="17"/>
      <c r="E80" s="17"/>
      <c r="F80" s="17"/>
    </row>
    <row r="81" spans="1:18" x14ac:dyDescent="0.25">
      <c r="B81" s="42"/>
      <c r="C81" s="42"/>
      <c r="D81" s="42"/>
      <c r="E81" s="42"/>
      <c r="F81" s="42"/>
      <c r="G81" s="42"/>
    </row>
    <row r="82" spans="1:18" x14ac:dyDescent="0.25">
      <c r="A82" s="14"/>
      <c r="B82" s="15"/>
      <c r="C82" s="15"/>
      <c r="D82" s="15"/>
      <c r="E82" s="15"/>
      <c r="F82" s="15"/>
      <c r="G82" s="15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</row>
    <row r="83" spans="1:18" x14ac:dyDescent="0.25">
      <c r="B83" s="42"/>
      <c r="C83" s="42"/>
      <c r="D83" s="42"/>
      <c r="E83" s="42"/>
      <c r="F83" s="42"/>
      <c r="G83" s="42"/>
    </row>
    <row r="84" spans="1:18" ht="18.75" x14ac:dyDescent="0.25">
      <c r="A84" s="140" t="s">
        <v>153</v>
      </c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</row>
    <row r="85" spans="1:18" x14ac:dyDescent="0.25">
      <c r="A85" s="134" t="s">
        <v>35</v>
      </c>
      <c r="B85" s="134"/>
      <c r="C85" s="134"/>
      <c r="D85" s="134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35"/>
      <c r="Q85" s="35"/>
      <c r="R85" s="35"/>
    </row>
    <row r="86" spans="1:18" x14ac:dyDescent="0.25">
      <c r="A86" s="91" t="s">
        <v>104</v>
      </c>
      <c r="B86" s="86" t="s">
        <v>33</v>
      </c>
      <c r="C86" s="9" t="s">
        <v>34</v>
      </c>
      <c r="D86" s="9" t="s">
        <v>52</v>
      </c>
      <c r="E86" s="36"/>
      <c r="F86" s="36"/>
      <c r="G86" s="36"/>
    </row>
    <row r="87" spans="1:18" x14ac:dyDescent="0.25">
      <c r="A87" t="s">
        <v>102</v>
      </c>
      <c r="B87" s="120">
        <v>24</v>
      </c>
      <c r="C87" s="120">
        <v>27</v>
      </c>
      <c r="D87" s="87">
        <f>(C87/B87)-1</f>
        <v>0.125</v>
      </c>
      <c r="E87" s="33"/>
      <c r="F87" s="33"/>
      <c r="G87" s="33"/>
    </row>
    <row r="88" spans="1:18" x14ac:dyDescent="0.25">
      <c r="A88" t="s">
        <v>103</v>
      </c>
      <c r="B88" s="120">
        <v>18</v>
      </c>
      <c r="C88" s="120">
        <v>23</v>
      </c>
      <c r="D88" s="87">
        <f t="shared" ref="D88" si="7">(C88/B88)-1</f>
        <v>0.27777777777777768</v>
      </c>
      <c r="E88" s="33"/>
      <c r="F88" s="33"/>
      <c r="G88" s="33"/>
    </row>
    <row r="89" spans="1:18" x14ac:dyDescent="0.25">
      <c r="A89" t="s">
        <v>118</v>
      </c>
      <c r="B89" s="120">
        <v>0</v>
      </c>
      <c r="C89" s="120">
        <v>0</v>
      </c>
      <c r="D89" s="87" t="str">
        <f>IF(B89=0,"No aplicar",(C89/B89)-1)</f>
        <v>No aplicar</v>
      </c>
      <c r="E89" s="33"/>
      <c r="F89" s="33"/>
      <c r="G89" s="33"/>
    </row>
    <row r="90" spans="1:18" x14ac:dyDescent="0.25">
      <c r="A90" t="s">
        <v>122</v>
      </c>
      <c r="B90" s="120">
        <v>6</v>
      </c>
      <c r="C90" s="120">
        <v>6</v>
      </c>
      <c r="D90" s="87">
        <f t="shared" ref="D90:D95" si="8">(C90/B90)-1</f>
        <v>0</v>
      </c>
      <c r="E90" s="33"/>
      <c r="F90" s="33"/>
      <c r="G90" s="33"/>
    </row>
    <row r="91" spans="1:18" x14ac:dyDescent="0.25">
      <c r="A91" t="s">
        <v>105</v>
      </c>
      <c r="B91" s="120">
        <v>2</v>
      </c>
      <c r="C91" s="120">
        <v>2</v>
      </c>
      <c r="D91" s="87">
        <f t="shared" si="8"/>
        <v>0</v>
      </c>
      <c r="E91" s="33"/>
      <c r="F91" s="33"/>
      <c r="G91" s="33"/>
    </row>
    <row r="92" spans="1:18" x14ac:dyDescent="0.25">
      <c r="A92" s="34" t="s">
        <v>119</v>
      </c>
      <c r="B92" s="33">
        <v>4</v>
      </c>
      <c r="C92" s="33">
        <v>5</v>
      </c>
      <c r="D92" s="87">
        <f>(C92/B92)-1</f>
        <v>0.25</v>
      </c>
      <c r="E92" s="33"/>
      <c r="F92" s="33"/>
      <c r="G92" s="33"/>
    </row>
    <row r="93" spans="1:18" x14ac:dyDescent="0.25">
      <c r="A93" s="67" t="s">
        <v>53</v>
      </c>
      <c r="B93" s="9">
        <f>SUM(B87:B92)</f>
        <v>54</v>
      </c>
      <c r="C93" s="9">
        <f>SUM(C86:C92)</f>
        <v>63</v>
      </c>
      <c r="D93" s="88">
        <f>(C93/B93)-1</f>
        <v>0.16666666666666674</v>
      </c>
      <c r="E93" s="33"/>
      <c r="F93" s="33"/>
      <c r="G93" s="33"/>
    </row>
    <row r="94" spans="1:18" x14ac:dyDescent="0.25">
      <c r="B94" s="120"/>
      <c r="C94" s="131" t="s">
        <v>38</v>
      </c>
      <c r="D94" s="92">
        <f>IF(D93&lt;0,0, IF(D93&lt;=0.1,60, IF(D93&lt;=0.2,70, IF(D93&lt;=0.4,80,100))))</f>
        <v>70</v>
      </c>
      <c r="E94" s="33"/>
      <c r="F94" s="33"/>
      <c r="G94" s="33"/>
    </row>
    <row r="95" spans="1:18" x14ac:dyDescent="0.25">
      <c r="B95" s="120"/>
      <c r="C95" s="89" t="s">
        <v>46</v>
      </c>
      <c r="D95" s="90">
        <f>D94*0.1</f>
        <v>7</v>
      </c>
      <c r="E95" s="33"/>
      <c r="F95" s="33"/>
      <c r="G95" s="33"/>
    </row>
    <row r="96" spans="1:18" x14ac:dyDescent="0.25">
      <c r="E96" s="120"/>
      <c r="F96" s="120"/>
      <c r="G96" s="120"/>
    </row>
    <row r="97" spans="1:18" x14ac:dyDescent="0.25">
      <c r="E97" s="120"/>
      <c r="F97" s="120"/>
      <c r="G97" s="120"/>
    </row>
    <row r="98" spans="1:18" x14ac:dyDescent="0.25">
      <c r="E98" s="120"/>
      <c r="F98" s="120"/>
      <c r="G98" s="120"/>
    </row>
    <row r="99" spans="1:18" x14ac:dyDescent="0.25">
      <c r="E99" s="120"/>
      <c r="F99" s="120"/>
      <c r="G99" s="120"/>
    </row>
    <row r="100" spans="1:18" x14ac:dyDescent="0.25">
      <c r="B100" s="120"/>
      <c r="C100" s="120"/>
      <c r="D100" s="120"/>
      <c r="E100" s="120"/>
      <c r="F100" s="120"/>
      <c r="G100" s="120"/>
    </row>
    <row r="101" spans="1:18" x14ac:dyDescent="0.25">
      <c r="A101" s="14"/>
      <c r="B101" s="15"/>
      <c r="C101" s="15"/>
      <c r="D101" s="15"/>
      <c r="E101" s="15"/>
      <c r="F101" s="15"/>
      <c r="G101" s="15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</row>
    <row r="102" spans="1:18" ht="30" customHeight="1" x14ac:dyDescent="0.25">
      <c r="B102" s="13"/>
      <c r="C102" s="13"/>
      <c r="D102" s="13"/>
      <c r="E102" s="13"/>
      <c r="F102" s="13"/>
      <c r="G102" s="13"/>
      <c r="H102" s="13" t="s">
        <v>152</v>
      </c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ht="19.5" customHeight="1" x14ac:dyDescent="0.25">
      <c r="A103" s="134" t="s">
        <v>54</v>
      </c>
      <c r="B103" s="134"/>
      <c r="C103" s="134"/>
      <c r="D103" s="134"/>
      <c r="E103" s="134"/>
      <c r="F103" s="134"/>
      <c r="G103"/>
      <c r="I103" s="6"/>
      <c r="J103" s="6"/>
      <c r="K103" s="6"/>
      <c r="L103" s="6"/>
      <c r="M103" s="6"/>
      <c r="N103" s="6"/>
      <c r="O103" s="6"/>
      <c r="P103" s="6"/>
      <c r="Q103" s="6"/>
      <c r="R103" s="6"/>
    </row>
    <row r="104" spans="1:18" x14ac:dyDescent="0.25">
      <c r="A104" s="94" t="s">
        <v>137</v>
      </c>
      <c r="B104" s="94" t="s">
        <v>40</v>
      </c>
      <c r="C104" s="95" t="s">
        <v>41</v>
      </c>
      <c r="D104" s="96" t="s">
        <v>42</v>
      </c>
      <c r="E104" s="96" t="s">
        <v>43</v>
      </c>
      <c r="F104" s="2"/>
      <c r="G104" s="101" t="s">
        <v>55</v>
      </c>
      <c r="H104" s="101" t="s">
        <v>56</v>
      </c>
    </row>
    <row r="105" spans="1:18" x14ac:dyDescent="0.25">
      <c r="A105" s="138" t="s">
        <v>147</v>
      </c>
      <c r="B105" s="97" t="s">
        <v>33</v>
      </c>
      <c r="C105" s="98">
        <v>32</v>
      </c>
      <c r="D105" s="98">
        <v>28</v>
      </c>
      <c r="E105" s="41">
        <v>21</v>
      </c>
      <c r="F105" s="99">
        <f>(D106+E106)/(C105+D105)</f>
        <v>0.93333333333333335</v>
      </c>
      <c r="G105" s="41">
        <f>IF(B105="ANTERIOR",0,D105+E105)</f>
        <v>0</v>
      </c>
      <c r="H105" s="41">
        <f>IF(B105="ACTUAL",0,C105+D105)</f>
        <v>60</v>
      </c>
    </row>
    <row r="106" spans="1:18" x14ac:dyDescent="0.25">
      <c r="A106" s="138"/>
      <c r="B106" s="97" t="s">
        <v>34</v>
      </c>
      <c r="C106" s="98">
        <v>43</v>
      </c>
      <c r="D106" s="98">
        <v>30</v>
      </c>
      <c r="E106" s="41">
        <v>26</v>
      </c>
      <c r="F106"/>
      <c r="G106" s="41">
        <f t="shared" ref="G106:G110" si="9">IF(B106="ANTERIOR",0,D106+E106)</f>
        <v>56</v>
      </c>
      <c r="H106" s="41">
        <f t="shared" ref="H106:H110" si="10">IF(B106="ACTUAL",0,C106+D106)</f>
        <v>0</v>
      </c>
    </row>
    <row r="107" spans="1:18" x14ac:dyDescent="0.25">
      <c r="A107" s="138" t="s">
        <v>148</v>
      </c>
      <c r="B107" s="97" t="s">
        <v>33</v>
      </c>
      <c r="C107" s="98">
        <v>54</v>
      </c>
      <c r="D107" s="98">
        <v>23</v>
      </c>
      <c r="E107" s="41">
        <v>12</v>
      </c>
      <c r="F107" s="99">
        <f>(D108+E108)/(C107+D107)</f>
        <v>0.61038961038961037</v>
      </c>
      <c r="G107" s="41">
        <f t="shared" si="9"/>
        <v>0</v>
      </c>
      <c r="H107" s="41">
        <f t="shared" si="10"/>
        <v>77</v>
      </c>
    </row>
    <row r="108" spans="1:18" x14ac:dyDescent="0.25">
      <c r="A108" s="138"/>
      <c r="B108" s="97" t="s">
        <v>34</v>
      </c>
      <c r="C108" s="98">
        <v>34</v>
      </c>
      <c r="D108" s="98">
        <v>29</v>
      </c>
      <c r="E108" s="41">
        <v>18</v>
      </c>
      <c r="F108"/>
      <c r="G108" s="41">
        <f t="shared" si="9"/>
        <v>47</v>
      </c>
      <c r="H108" s="41">
        <f t="shared" si="10"/>
        <v>0</v>
      </c>
    </row>
    <row r="109" spans="1:18" x14ac:dyDescent="0.25">
      <c r="A109" s="138" t="s">
        <v>149</v>
      </c>
      <c r="B109" s="97" t="s">
        <v>33</v>
      </c>
      <c r="C109" s="98">
        <v>59</v>
      </c>
      <c r="D109" s="98">
        <v>27</v>
      </c>
      <c r="E109" s="41">
        <v>12</v>
      </c>
      <c r="F109" s="99">
        <f>(D110+E110)/(C109+D109)</f>
        <v>0.5</v>
      </c>
      <c r="G109" s="41">
        <f t="shared" si="9"/>
        <v>0</v>
      </c>
      <c r="H109" s="41">
        <f t="shared" si="10"/>
        <v>86</v>
      </c>
      <c r="I109" s="26"/>
      <c r="J109" s="26"/>
      <c r="K109" s="26"/>
      <c r="L109" s="25"/>
      <c r="M109" s="24"/>
    </row>
    <row r="110" spans="1:18" x14ac:dyDescent="0.25">
      <c r="A110" s="138"/>
      <c r="B110" s="97" t="s">
        <v>34</v>
      </c>
      <c r="C110" s="98">
        <v>34</v>
      </c>
      <c r="D110" s="98">
        <v>21</v>
      </c>
      <c r="E110" s="41">
        <v>22</v>
      </c>
      <c r="F110"/>
      <c r="G110" s="41">
        <f t="shared" si="9"/>
        <v>43</v>
      </c>
      <c r="H110" s="41">
        <f t="shared" si="10"/>
        <v>0</v>
      </c>
      <c r="I110" s="26"/>
      <c r="J110" s="26"/>
      <c r="K110" s="26"/>
      <c r="L110" s="25"/>
      <c r="M110" s="24"/>
    </row>
    <row r="111" spans="1:18" x14ac:dyDescent="0.25">
      <c r="A111" s="148" t="s">
        <v>138</v>
      </c>
      <c r="B111" s="148"/>
      <c r="C111" s="103" t="s">
        <v>57</v>
      </c>
      <c r="D111" s="68">
        <f>SUM(H105:H110)</f>
        <v>223</v>
      </c>
      <c r="E111" s="103" t="s">
        <v>58</v>
      </c>
      <c r="F111" s="68">
        <f>SUM(G105:G110)</f>
        <v>146</v>
      </c>
      <c r="I111" s="26"/>
      <c r="J111" s="26"/>
      <c r="K111" s="26"/>
      <c r="L111" s="25"/>
      <c r="M111" s="24"/>
    </row>
    <row r="112" spans="1:18" x14ac:dyDescent="0.25">
      <c r="A112" s="100"/>
      <c r="B112" s="97"/>
      <c r="C112" s="37"/>
      <c r="D112" s="139" t="s">
        <v>38</v>
      </c>
      <c r="E112" s="139"/>
      <c r="F112" s="74">
        <f>F111/D111</f>
        <v>0.6547085201793722</v>
      </c>
      <c r="G112"/>
      <c r="I112" s="26"/>
      <c r="J112" s="26"/>
      <c r="K112" s="26"/>
      <c r="L112" s="25"/>
      <c r="M112" s="24"/>
    </row>
    <row r="113" spans="1:18" x14ac:dyDescent="0.25">
      <c r="A113" s="100"/>
      <c r="B113" s="97"/>
      <c r="C113" s="37"/>
      <c r="D113" s="147" t="s">
        <v>46</v>
      </c>
      <c r="E113" s="147"/>
      <c r="F113" s="102">
        <f>F112*0.2*100</f>
        <v>13.094170403587443</v>
      </c>
      <c r="G113"/>
      <c r="I113" s="26"/>
      <c r="J113" s="26"/>
      <c r="K113" s="26"/>
      <c r="L113" s="25"/>
      <c r="M113" s="24"/>
    </row>
    <row r="114" spans="1:18" x14ac:dyDescent="0.25">
      <c r="A114" s="100"/>
      <c r="B114" s="97"/>
      <c r="C114" s="37"/>
      <c r="D114" s="37"/>
      <c r="E114"/>
      <c r="F114"/>
      <c r="G114" s="38"/>
      <c r="H114" s="21"/>
      <c r="I114" s="26"/>
      <c r="J114" s="26"/>
      <c r="K114" s="26"/>
      <c r="L114" s="25"/>
      <c r="M114" s="24"/>
    </row>
    <row r="115" spans="1:18" ht="39" customHeight="1" x14ac:dyDescent="0.25">
      <c r="B115" s="17"/>
      <c r="C115" s="17"/>
      <c r="D115" s="17"/>
      <c r="E115" s="17"/>
      <c r="F115" s="17"/>
      <c r="G115" s="17"/>
    </row>
    <row r="116" spans="1:18" x14ac:dyDescent="0.25">
      <c r="A116" s="14"/>
      <c r="B116" s="15"/>
      <c r="C116" s="15"/>
      <c r="D116" s="15"/>
      <c r="E116" s="15"/>
      <c r="F116" s="15"/>
      <c r="G116" s="15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</row>
    <row r="117" spans="1:18" ht="15" customHeight="1" x14ac:dyDescent="0.25">
      <c r="B117" s="42"/>
      <c r="C117" s="42"/>
      <c r="D117" s="42"/>
      <c r="E117" s="42"/>
      <c r="F117" s="42"/>
      <c r="G117" s="42"/>
    </row>
    <row r="118" spans="1:18" ht="31.5" customHeight="1" x14ac:dyDescent="0.25">
      <c r="B118" s="13"/>
      <c r="C118" s="13"/>
      <c r="D118" s="13"/>
      <c r="E118" s="13"/>
      <c r="F118" s="13"/>
      <c r="G118" s="13"/>
      <c r="H118" s="13"/>
      <c r="I118" s="13" t="s">
        <v>151</v>
      </c>
      <c r="J118" s="13"/>
      <c r="K118" s="13"/>
      <c r="L118" s="13"/>
      <c r="M118" s="13"/>
      <c r="N118" s="13"/>
      <c r="O118" s="13"/>
      <c r="P118" s="13"/>
      <c r="Q118" s="13"/>
      <c r="R118" s="13"/>
    </row>
    <row r="119" spans="1:18" ht="21.75" customHeight="1" x14ac:dyDescent="0.25">
      <c r="A119" s="134" t="s">
        <v>139</v>
      </c>
      <c r="B119" s="134"/>
      <c r="C119" s="134"/>
      <c r="D119" s="134"/>
      <c r="E119" s="134"/>
      <c r="F119" s="134"/>
      <c r="G119" s="134"/>
      <c r="H119" s="134"/>
      <c r="I119" s="6"/>
      <c r="J119" s="6"/>
      <c r="K119" s="6"/>
      <c r="L119" s="146"/>
      <c r="M119" s="146"/>
      <c r="N119" s="146"/>
      <c r="O119" s="146"/>
      <c r="P119" s="146"/>
      <c r="Q119" s="146"/>
      <c r="R119" s="146"/>
    </row>
    <row r="120" spans="1:18" ht="30" customHeight="1" x14ac:dyDescent="0.25">
      <c r="A120" s="91" t="s">
        <v>137</v>
      </c>
      <c r="B120" s="113" t="s">
        <v>67</v>
      </c>
      <c r="C120" s="114" t="s">
        <v>68</v>
      </c>
      <c r="D120" s="113" t="s">
        <v>69</v>
      </c>
      <c r="E120" s="114" t="s">
        <v>70</v>
      </c>
      <c r="F120" s="113" t="s">
        <v>71</v>
      </c>
      <c r="G120" s="114" t="s">
        <v>72</v>
      </c>
      <c r="H120" s="4" t="s">
        <v>73</v>
      </c>
    </row>
    <row r="121" spans="1:18" ht="15" customHeight="1" x14ac:dyDescent="0.25">
      <c r="A121" t="s">
        <v>144</v>
      </c>
      <c r="B121" s="42">
        <v>120</v>
      </c>
      <c r="C121" s="42">
        <v>101</v>
      </c>
      <c r="D121" s="42">
        <v>40</v>
      </c>
      <c r="E121" s="42">
        <v>20</v>
      </c>
      <c r="F121" s="42">
        <v>20</v>
      </c>
      <c r="G121" s="42">
        <v>18</v>
      </c>
      <c r="H121" s="115">
        <f>(C121+E121+G121)/(B121+D121+F121)</f>
        <v>0.77222222222222225</v>
      </c>
    </row>
    <row r="122" spans="1:18" ht="15" customHeight="1" x14ac:dyDescent="0.25">
      <c r="A122" t="s">
        <v>145</v>
      </c>
      <c r="B122" s="42">
        <v>25</v>
      </c>
      <c r="C122" s="42">
        <v>20</v>
      </c>
      <c r="D122" s="42">
        <v>50</v>
      </c>
      <c r="E122" s="42">
        <v>45</v>
      </c>
      <c r="F122" s="42">
        <v>25</v>
      </c>
      <c r="G122" s="42">
        <v>23</v>
      </c>
      <c r="H122" s="115">
        <f t="shared" ref="H122:H124" si="11">(C122+E122+G122)/(B122+D122+F122)</f>
        <v>0.88</v>
      </c>
    </row>
    <row r="123" spans="1:18" ht="15" customHeight="1" x14ac:dyDescent="0.25">
      <c r="A123" t="s">
        <v>146</v>
      </c>
      <c r="B123" s="42">
        <v>130</v>
      </c>
      <c r="C123" s="42">
        <v>120</v>
      </c>
      <c r="D123" s="42">
        <v>60</v>
      </c>
      <c r="E123" s="42">
        <v>50</v>
      </c>
      <c r="F123" s="42">
        <v>45</v>
      </c>
      <c r="G123" s="42">
        <v>43</v>
      </c>
      <c r="H123" s="115">
        <f t="shared" si="11"/>
        <v>0.90638297872340423</v>
      </c>
    </row>
    <row r="124" spans="1:18" ht="15" customHeight="1" x14ac:dyDescent="0.25">
      <c r="A124" t="s">
        <v>133</v>
      </c>
      <c r="B124" s="42">
        <v>4</v>
      </c>
      <c r="C124" s="42">
        <v>4</v>
      </c>
      <c r="D124" s="42">
        <v>4</v>
      </c>
      <c r="E124" s="42">
        <v>4</v>
      </c>
      <c r="F124" s="42">
        <v>4</v>
      </c>
      <c r="G124" s="42">
        <v>3</v>
      </c>
      <c r="H124" s="115">
        <f t="shared" si="11"/>
        <v>0.91666666666666663</v>
      </c>
      <c r="I124" s="22"/>
      <c r="J124" s="22"/>
      <c r="K124" s="22"/>
      <c r="L124" s="22"/>
      <c r="M124" s="22"/>
    </row>
    <row r="125" spans="1:18" ht="15" customHeight="1" x14ac:dyDescent="0.25">
      <c r="A125" s="2" t="s">
        <v>4</v>
      </c>
      <c r="B125" s="116">
        <f t="shared" ref="B125:G125" si="12">SUM(B121:B124)</f>
        <v>279</v>
      </c>
      <c r="C125" s="9">
        <f t="shared" si="12"/>
        <v>245</v>
      </c>
      <c r="D125" s="116">
        <f t="shared" si="12"/>
        <v>154</v>
      </c>
      <c r="E125" s="9">
        <f t="shared" si="12"/>
        <v>119</v>
      </c>
      <c r="F125" s="116">
        <f t="shared" si="12"/>
        <v>94</v>
      </c>
      <c r="G125" s="9">
        <f t="shared" si="12"/>
        <v>87</v>
      </c>
      <c r="H125" s="2"/>
      <c r="I125" s="22"/>
      <c r="J125" s="22"/>
      <c r="K125" s="22"/>
      <c r="L125" s="23"/>
      <c r="M125" s="24"/>
    </row>
    <row r="126" spans="1:18" ht="15" customHeight="1" x14ac:dyDescent="0.25">
      <c r="B126" s="42"/>
      <c r="C126" s="42"/>
      <c r="D126" s="42"/>
      <c r="E126" s="42"/>
      <c r="F126" s="42"/>
      <c r="G126" s="42"/>
      <c r="I126" s="22"/>
      <c r="J126" s="22"/>
      <c r="K126" s="22"/>
      <c r="L126" s="23"/>
      <c r="M126" s="24"/>
    </row>
    <row r="127" spans="1:18" ht="15" customHeight="1" x14ac:dyDescent="0.25">
      <c r="A127" s="141"/>
      <c r="B127" s="141"/>
      <c r="C127" s="84"/>
      <c r="D127" s="71"/>
      <c r="E127" s="72"/>
      <c r="F127" s="141" t="s">
        <v>5</v>
      </c>
      <c r="G127" s="141"/>
      <c r="H127" s="74">
        <f>(C125+E125+G125)/(B125+D125+F125)</f>
        <v>0.85578747628083496</v>
      </c>
      <c r="I127" s="28"/>
      <c r="J127" s="28"/>
      <c r="K127" s="28"/>
      <c r="L127" s="25"/>
      <c r="M127" s="24"/>
    </row>
    <row r="128" spans="1:18" ht="15" customHeight="1" x14ac:dyDescent="0.25">
      <c r="A128" s="39"/>
      <c r="B128" s="39"/>
      <c r="C128" s="12"/>
      <c r="D128" s="12"/>
      <c r="E128" s="39"/>
      <c r="F128" s="137" t="s">
        <v>6</v>
      </c>
      <c r="G128" s="137"/>
      <c r="H128" s="83">
        <f>H127*0.1*100</f>
        <v>8.5578747628083498</v>
      </c>
      <c r="I128" s="26"/>
      <c r="J128" s="26"/>
      <c r="K128" s="26"/>
      <c r="L128" s="25"/>
      <c r="M128" s="24"/>
    </row>
    <row r="129" spans="1:18" ht="15" customHeight="1" x14ac:dyDescent="0.25">
      <c r="B129" s="42"/>
      <c r="C129" s="42"/>
      <c r="D129" s="42"/>
      <c r="E129" s="42"/>
      <c r="F129" s="42"/>
      <c r="G129" s="42"/>
      <c r="I129" s="22"/>
      <c r="J129" s="22"/>
      <c r="K129" s="22"/>
      <c r="L129" s="23"/>
      <c r="M129" s="24"/>
    </row>
    <row r="130" spans="1:18" ht="15" customHeight="1" x14ac:dyDescent="0.25">
      <c r="B130" s="17"/>
      <c r="C130" s="17"/>
      <c r="D130" s="17"/>
      <c r="E130" s="17"/>
      <c r="F130" s="17"/>
      <c r="G130" s="17"/>
    </row>
    <row r="132" spans="1:18" ht="18.75" x14ac:dyDescent="0.25">
      <c r="B132" s="13"/>
      <c r="C132" s="13"/>
      <c r="D132" s="13"/>
      <c r="E132" s="13"/>
      <c r="F132" s="13"/>
      <c r="G132" s="13"/>
      <c r="H132" s="13" t="s">
        <v>150</v>
      </c>
      <c r="I132" s="13"/>
      <c r="J132" s="13"/>
      <c r="K132" s="13"/>
      <c r="L132" s="13"/>
      <c r="M132" s="13"/>
      <c r="N132" s="13"/>
      <c r="O132" s="13"/>
      <c r="P132" s="13"/>
      <c r="Q132" s="13"/>
      <c r="R132" s="13"/>
    </row>
    <row r="133" spans="1:18" x14ac:dyDescent="0.25">
      <c r="A133" s="134" t="s">
        <v>54</v>
      </c>
      <c r="B133" s="134"/>
      <c r="C133" s="134"/>
      <c r="D133" s="134"/>
      <c r="E133" s="134"/>
      <c r="F133" s="134"/>
      <c r="G133"/>
      <c r="I133" s="6"/>
      <c r="J133" s="6"/>
      <c r="K133" s="6"/>
      <c r="L133" s="6"/>
      <c r="M133" s="6"/>
      <c r="N133" s="6"/>
      <c r="O133" s="6"/>
      <c r="P133" s="6"/>
      <c r="Q133" s="6"/>
      <c r="R133" s="6"/>
    </row>
    <row r="134" spans="1:18" x14ac:dyDescent="0.25">
      <c r="A134" s="94" t="s">
        <v>137</v>
      </c>
      <c r="B134" s="94" t="s">
        <v>40</v>
      </c>
      <c r="C134" s="130" t="s">
        <v>41</v>
      </c>
      <c r="D134" s="96" t="s">
        <v>42</v>
      </c>
      <c r="E134" s="96" t="s">
        <v>43</v>
      </c>
      <c r="F134" s="2"/>
      <c r="G134" s="101" t="s">
        <v>55</v>
      </c>
      <c r="H134" s="101" t="s">
        <v>56</v>
      </c>
    </row>
    <row r="135" spans="1:18" x14ac:dyDescent="0.25">
      <c r="A135" s="138" t="s">
        <v>147</v>
      </c>
      <c r="B135" s="97" t="s">
        <v>33</v>
      </c>
      <c r="C135" s="98">
        <v>32</v>
      </c>
      <c r="D135" s="98">
        <v>28</v>
      </c>
      <c r="E135" s="41">
        <v>0</v>
      </c>
      <c r="F135" s="99">
        <f>(D136+E136)/(C135+D135)</f>
        <v>0.5</v>
      </c>
      <c r="G135" s="41">
        <f>IF(B135="ANTERIOR",0,D135+E135)</f>
        <v>0</v>
      </c>
      <c r="H135" s="41">
        <f>IF(B135="ACTUAL",0,C135+D135)</f>
        <v>60</v>
      </c>
    </row>
    <row r="136" spans="1:18" x14ac:dyDescent="0.25">
      <c r="A136" s="138"/>
      <c r="B136" s="97" t="s">
        <v>34</v>
      </c>
      <c r="C136" s="98">
        <v>27</v>
      </c>
      <c r="D136" s="98">
        <v>30</v>
      </c>
      <c r="E136" s="41">
        <v>0</v>
      </c>
      <c r="F136"/>
      <c r="G136" s="41">
        <f t="shared" ref="G136:G140" si="13">IF(B136="ANTERIOR",0,D136+E136)</f>
        <v>30</v>
      </c>
      <c r="H136" s="41">
        <f t="shared" ref="H136:H140" si="14">IF(B136="ACTUAL",0,C136+D136)</f>
        <v>0</v>
      </c>
    </row>
    <row r="137" spans="1:18" x14ac:dyDescent="0.25">
      <c r="A137" s="138" t="s">
        <v>148</v>
      </c>
      <c r="B137" s="97" t="s">
        <v>33</v>
      </c>
      <c r="C137" s="98">
        <v>18</v>
      </c>
      <c r="D137" s="98">
        <v>23</v>
      </c>
      <c r="E137" s="41">
        <v>0</v>
      </c>
      <c r="F137" s="99">
        <f>(D138+E138)/(C137+D137)</f>
        <v>0.41463414634146339</v>
      </c>
      <c r="G137" s="41">
        <f t="shared" si="13"/>
        <v>0</v>
      </c>
      <c r="H137" s="41">
        <f t="shared" si="14"/>
        <v>41</v>
      </c>
    </row>
    <row r="138" spans="1:18" x14ac:dyDescent="0.25">
      <c r="A138" s="138"/>
      <c r="B138" s="97" t="s">
        <v>34</v>
      </c>
      <c r="C138" s="98">
        <v>23</v>
      </c>
      <c r="D138" s="98">
        <v>17</v>
      </c>
      <c r="E138" s="41">
        <v>0</v>
      </c>
      <c r="F138"/>
      <c r="G138" s="41">
        <f t="shared" si="13"/>
        <v>17</v>
      </c>
      <c r="H138" s="41">
        <f t="shared" si="14"/>
        <v>0</v>
      </c>
    </row>
    <row r="139" spans="1:18" x14ac:dyDescent="0.25">
      <c r="A139" s="138" t="s">
        <v>149</v>
      </c>
      <c r="B139" s="97" t="s">
        <v>33</v>
      </c>
      <c r="C139" s="98">
        <v>15</v>
      </c>
      <c r="D139" s="98">
        <v>27</v>
      </c>
      <c r="E139" s="41">
        <v>0</v>
      </c>
      <c r="F139" s="99">
        <f>(D140+E140)/(C139+D139)</f>
        <v>0.35714285714285715</v>
      </c>
      <c r="G139" s="41">
        <f t="shared" si="13"/>
        <v>0</v>
      </c>
      <c r="H139" s="41">
        <f t="shared" si="14"/>
        <v>42</v>
      </c>
      <c r="I139" s="26"/>
      <c r="J139" s="26"/>
      <c r="K139" s="26"/>
      <c r="L139" s="25"/>
      <c r="M139" s="24"/>
    </row>
    <row r="140" spans="1:18" x14ac:dyDescent="0.25">
      <c r="A140" s="138"/>
      <c r="B140" s="97" t="s">
        <v>34</v>
      </c>
      <c r="C140" s="98">
        <v>14</v>
      </c>
      <c r="D140" s="98">
        <v>15</v>
      </c>
      <c r="E140" s="41">
        <v>0</v>
      </c>
      <c r="F140"/>
      <c r="G140" s="41">
        <f t="shared" si="13"/>
        <v>15</v>
      </c>
      <c r="H140" s="41">
        <f t="shared" si="14"/>
        <v>0</v>
      </c>
      <c r="I140" s="26"/>
      <c r="J140" s="26"/>
      <c r="K140" s="26"/>
      <c r="L140" s="25"/>
      <c r="M140" s="24"/>
    </row>
    <row r="141" spans="1:18" x14ac:dyDescent="0.25">
      <c r="A141" s="148" t="s">
        <v>138</v>
      </c>
      <c r="B141" s="148"/>
      <c r="C141" s="103" t="s">
        <v>57</v>
      </c>
      <c r="D141" s="68">
        <f>SUM(H135:H140)</f>
        <v>143</v>
      </c>
      <c r="E141" s="103" t="s">
        <v>58</v>
      </c>
      <c r="F141" s="68">
        <f>SUM(G135:G140)</f>
        <v>62</v>
      </c>
      <c r="G141" s="120"/>
      <c r="I141" s="26"/>
      <c r="J141" s="26"/>
      <c r="K141" s="26"/>
      <c r="L141" s="25"/>
      <c r="M141" s="24"/>
    </row>
    <row r="142" spans="1:18" x14ac:dyDescent="0.25">
      <c r="A142" s="129"/>
      <c r="B142" s="97"/>
      <c r="C142" s="37"/>
      <c r="D142" s="139" t="s">
        <v>38</v>
      </c>
      <c r="E142" s="139"/>
      <c r="F142" s="74">
        <f>F141/D141</f>
        <v>0.43356643356643354</v>
      </c>
      <c r="G142"/>
      <c r="I142" s="26"/>
      <c r="J142" s="26"/>
      <c r="K142" s="26"/>
      <c r="L142" s="25"/>
      <c r="M142" s="24"/>
    </row>
    <row r="143" spans="1:18" x14ac:dyDescent="0.25">
      <c r="A143" s="129"/>
      <c r="B143" s="97"/>
      <c r="C143" s="37"/>
      <c r="D143" s="147" t="s">
        <v>46</v>
      </c>
      <c r="E143" s="147"/>
      <c r="F143" s="102">
        <f>F142*0.1*100</f>
        <v>4.335664335664335</v>
      </c>
      <c r="G143"/>
      <c r="I143" s="26"/>
      <c r="J143" s="26"/>
      <c r="K143" s="26"/>
      <c r="L143" s="25"/>
      <c r="M143" s="24"/>
    </row>
    <row r="144" spans="1:18" x14ac:dyDescent="0.25">
      <c r="A144" s="129"/>
      <c r="B144" s="97"/>
      <c r="C144" s="37"/>
      <c r="D144" s="37"/>
      <c r="E144"/>
      <c r="F144"/>
      <c r="G144" s="38"/>
      <c r="H144" s="21"/>
      <c r="I144" s="26"/>
      <c r="J144" s="26"/>
      <c r="K144" s="26"/>
      <c r="L144" s="25"/>
      <c r="M144" s="24"/>
    </row>
    <row r="145" spans="1:18" x14ac:dyDescent="0.25">
      <c r="B145" s="120"/>
      <c r="C145" s="120"/>
      <c r="D145" s="120"/>
      <c r="E145" s="120"/>
      <c r="F145" s="120"/>
      <c r="G145" s="120"/>
    </row>
    <row r="146" spans="1:18" x14ac:dyDescent="0.25">
      <c r="A146" s="14"/>
      <c r="B146" s="15"/>
      <c r="C146" s="15"/>
      <c r="D146" s="15"/>
      <c r="E146" s="15"/>
      <c r="F146" s="15"/>
      <c r="G146" s="15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</row>
    <row r="147" spans="1:18" x14ac:dyDescent="0.25">
      <c r="B147" s="120"/>
      <c r="C147" s="120"/>
      <c r="D147" s="120"/>
      <c r="E147" s="120"/>
      <c r="F147" s="120"/>
      <c r="G147" s="120"/>
    </row>
  </sheetData>
  <mergeCells count="47">
    <mergeCell ref="D142:E142"/>
    <mergeCell ref="D143:E143"/>
    <mergeCell ref="A84:R84"/>
    <mergeCell ref="A85:D85"/>
    <mergeCell ref="A133:F133"/>
    <mergeCell ref="A135:A136"/>
    <mergeCell ref="A137:A138"/>
    <mergeCell ref="A139:A140"/>
    <mergeCell ref="A141:B141"/>
    <mergeCell ref="A46:R46"/>
    <mergeCell ref="A47:D47"/>
    <mergeCell ref="F128:G128"/>
    <mergeCell ref="A105:A106"/>
    <mergeCell ref="A107:A108"/>
    <mergeCell ref="L67:R67"/>
    <mergeCell ref="C78:D78"/>
    <mergeCell ref="C79:D79"/>
    <mergeCell ref="A67:E67"/>
    <mergeCell ref="A103:F103"/>
    <mergeCell ref="A119:H119"/>
    <mergeCell ref="D113:E113"/>
    <mergeCell ref="L119:R119"/>
    <mergeCell ref="A127:B127"/>
    <mergeCell ref="F127:G127"/>
    <mergeCell ref="A111:B111"/>
    <mergeCell ref="A109:A110"/>
    <mergeCell ref="D112:E112"/>
    <mergeCell ref="A2:R2"/>
    <mergeCell ref="A15:B15"/>
    <mergeCell ref="F15:G15"/>
    <mergeCell ref="H40:I40"/>
    <mergeCell ref="H41:I41"/>
    <mergeCell ref="A20:R20"/>
    <mergeCell ref="A22:H22"/>
    <mergeCell ref="B24:C24"/>
    <mergeCell ref="D24:E24"/>
    <mergeCell ref="F24:G24"/>
    <mergeCell ref="H24:I24"/>
    <mergeCell ref="M22:T22"/>
    <mergeCell ref="B23:I23"/>
    <mergeCell ref="J24:K24"/>
    <mergeCell ref="A40:C40"/>
    <mergeCell ref="A1:R1"/>
    <mergeCell ref="A3:H3"/>
    <mergeCell ref="C15:D15"/>
    <mergeCell ref="L3:R3"/>
    <mergeCell ref="F16:G16"/>
  </mergeCells>
  <conditionalFormatting sqref="B13:G13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:H12">
    <cfRule type="colorScale" priority="11">
      <colorScale>
        <cfvo type="num" val="0"/>
        <cfvo type="num" val="0.5"/>
        <cfvo type="num" val="1"/>
        <color rgb="FFF8696B"/>
        <color rgb="FFFFEB84"/>
        <color rgb="FF63BE7B"/>
      </colorScale>
    </cfRule>
  </conditionalFormatting>
  <conditionalFormatting sqref="L26:L37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69:E76">
    <cfRule type="colorScale" priority="7">
      <colorScale>
        <cfvo type="num" val="-0.1"/>
        <cfvo type="num" val="0"/>
        <cfvo type="num" val="0.5"/>
        <color rgb="FFF8696B"/>
        <color rgb="FFFFEB84"/>
        <color rgb="FF63BE7B"/>
      </colorScale>
    </cfRule>
  </conditionalFormatting>
  <conditionalFormatting sqref="H121:H124">
    <cfRule type="colorScale" priority="6">
      <colorScale>
        <cfvo type="num" val="0.5"/>
        <cfvo type="num" val="0.8"/>
        <cfvo type="num" val="1"/>
        <color rgb="FFF8696B"/>
        <color rgb="FFFFEB84"/>
        <color rgb="FF63BE7B"/>
      </colorScale>
    </cfRule>
  </conditionalFormatting>
  <conditionalFormatting sqref="F105:F110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9:D58 D87:D92">
    <cfRule type="colorScale" priority="4">
      <colorScale>
        <cfvo type="num" val="-0.01"/>
        <cfvo type="num" val="0"/>
        <cfvo type="num" val="0.1"/>
        <color rgb="FFF8696B"/>
        <color rgb="FFFFEB84"/>
        <color rgb="FF63BE7B"/>
      </colorScale>
    </cfRule>
  </conditionalFormatting>
  <conditionalFormatting sqref="F14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35:F1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0"/>
  <sheetViews>
    <sheetView tabSelected="1" zoomScale="110" zoomScaleNormal="110" workbookViewId="0">
      <selection activeCell="E12" sqref="E12"/>
    </sheetView>
  </sheetViews>
  <sheetFormatPr baseColWidth="10" defaultColWidth="11.42578125" defaultRowHeight="15" x14ac:dyDescent="0.25"/>
  <cols>
    <col min="1" max="1" width="4.7109375" customWidth="1"/>
    <col min="2" max="2" width="40.7109375" customWidth="1"/>
    <col min="3" max="3" width="25.85546875" customWidth="1"/>
    <col min="4" max="4" width="24.7109375" customWidth="1"/>
    <col min="5" max="5" width="9.7109375" customWidth="1"/>
    <col min="6" max="8" width="7.7109375" customWidth="1"/>
    <col min="9" max="10" width="10.7109375" customWidth="1"/>
  </cols>
  <sheetData>
    <row r="1" spans="1:10" ht="17.25" x14ac:dyDescent="0.25">
      <c r="A1" s="43"/>
      <c r="B1" s="151" t="s">
        <v>10</v>
      </c>
      <c r="C1" s="151"/>
      <c r="D1" s="151"/>
      <c r="E1" s="151"/>
      <c r="F1" s="151"/>
      <c r="G1" s="151"/>
      <c r="H1" s="151"/>
      <c r="I1" s="151"/>
      <c r="J1" s="151"/>
    </row>
    <row r="2" spans="1:10" ht="8.25" customHeight="1" x14ac:dyDescent="0.25">
      <c r="A2" s="43"/>
      <c r="B2" s="44"/>
      <c r="C2" s="44"/>
      <c r="D2" s="44"/>
      <c r="E2" s="44"/>
      <c r="F2" s="44"/>
      <c r="G2" s="44"/>
      <c r="H2" s="44"/>
      <c r="I2" s="44"/>
      <c r="J2" s="44"/>
    </row>
    <row r="3" spans="1:10" ht="17.25" x14ac:dyDescent="0.25">
      <c r="A3" s="43"/>
      <c r="B3" s="151" t="s">
        <v>81</v>
      </c>
      <c r="C3" s="151"/>
      <c r="D3" s="151"/>
      <c r="E3" s="151"/>
      <c r="F3" s="151"/>
      <c r="G3" s="151"/>
      <c r="H3" s="151"/>
      <c r="I3" s="151"/>
      <c r="J3" s="151"/>
    </row>
    <row r="4" spans="1:10" x14ac:dyDescent="0.25">
      <c r="A4" s="45"/>
      <c r="B4" s="152" t="s">
        <v>47</v>
      </c>
      <c r="C4" s="152"/>
      <c r="D4" s="152"/>
      <c r="E4" s="152"/>
      <c r="F4" s="152"/>
      <c r="G4" s="152"/>
      <c r="H4" s="152"/>
      <c r="I4" s="152"/>
      <c r="J4" s="152"/>
    </row>
    <row r="5" spans="1:10" ht="12.75" customHeight="1" x14ac:dyDescent="0.25">
      <c r="A5" s="45"/>
      <c r="B5" s="46"/>
      <c r="C5" s="46"/>
      <c r="D5" s="46"/>
      <c r="E5" s="46"/>
      <c r="F5" s="46"/>
      <c r="G5" s="46"/>
      <c r="H5" s="46"/>
      <c r="I5" s="46"/>
      <c r="J5" s="46"/>
    </row>
    <row r="6" spans="1:10" x14ac:dyDescent="0.25">
      <c r="A6" s="153" t="s">
        <v>91</v>
      </c>
      <c r="B6" s="153"/>
      <c r="C6" s="153"/>
      <c r="D6" s="153"/>
      <c r="E6" s="153"/>
      <c r="F6" s="153"/>
      <c r="G6" s="153"/>
      <c r="H6" s="153"/>
      <c r="I6" s="153"/>
      <c r="J6" s="153"/>
    </row>
    <row r="7" spans="1:10" x14ac:dyDescent="0.25">
      <c r="A7" s="154"/>
      <c r="B7" s="149" t="s">
        <v>11</v>
      </c>
      <c r="C7" s="149" t="s">
        <v>36</v>
      </c>
      <c r="D7" s="149" t="s">
        <v>48</v>
      </c>
      <c r="E7" s="149" t="s">
        <v>37</v>
      </c>
      <c r="F7" s="155" t="s">
        <v>49</v>
      </c>
      <c r="G7" s="155"/>
      <c r="H7" s="155"/>
      <c r="I7" s="149" t="s">
        <v>38</v>
      </c>
      <c r="J7" s="149" t="s">
        <v>46</v>
      </c>
    </row>
    <row r="8" spans="1:10" x14ac:dyDescent="0.25">
      <c r="A8" s="154"/>
      <c r="B8" s="149"/>
      <c r="C8" s="149"/>
      <c r="D8" s="149"/>
      <c r="E8" s="149"/>
      <c r="F8" s="47" t="s">
        <v>12</v>
      </c>
      <c r="G8" s="47" t="s">
        <v>13</v>
      </c>
      <c r="H8" s="47" t="s">
        <v>14</v>
      </c>
      <c r="I8" s="149"/>
      <c r="J8" s="149"/>
    </row>
    <row r="9" spans="1:10" ht="51" x14ac:dyDescent="0.25">
      <c r="A9" s="48">
        <v>1</v>
      </c>
      <c r="B9" s="49" t="s">
        <v>74</v>
      </c>
      <c r="C9" s="50" t="s">
        <v>75</v>
      </c>
      <c r="D9" s="51" t="s">
        <v>76</v>
      </c>
      <c r="E9" s="52">
        <v>0.1</v>
      </c>
      <c r="F9" s="53">
        <v>0.8</v>
      </c>
      <c r="G9" s="53">
        <v>0.9</v>
      </c>
      <c r="H9" s="53">
        <v>1</v>
      </c>
      <c r="I9" s="54">
        <f>Datos!H15</f>
        <v>0.72916666666666663</v>
      </c>
      <c r="J9" s="55">
        <f>Datos!H16</f>
        <v>7.291666666666667</v>
      </c>
    </row>
    <row r="10" spans="1:10" ht="38.25" x14ac:dyDescent="0.25">
      <c r="A10" s="48">
        <v>2</v>
      </c>
      <c r="B10" s="49" t="s">
        <v>89</v>
      </c>
      <c r="C10" s="50" t="s">
        <v>92</v>
      </c>
      <c r="D10" s="51" t="s">
        <v>90</v>
      </c>
      <c r="E10" s="52">
        <v>0.1</v>
      </c>
      <c r="F10" s="53">
        <v>0.8</v>
      </c>
      <c r="G10" s="53">
        <v>0.9</v>
      </c>
      <c r="H10" s="53">
        <v>1</v>
      </c>
      <c r="I10" s="54">
        <f>Datos!L40</f>
        <v>0.20454545454545456</v>
      </c>
      <c r="J10" s="55">
        <f>Datos!L41</f>
        <v>2.0454545454545459</v>
      </c>
    </row>
    <row r="11" spans="1:10" ht="51" x14ac:dyDescent="0.25">
      <c r="A11" s="48">
        <v>3</v>
      </c>
      <c r="B11" s="49" t="s">
        <v>97</v>
      </c>
      <c r="C11" s="50" t="s">
        <v>98</v>
      </c>
      <c r="D11" s="51" t="s">
        <v>99</v>
      </c>
      <c r="E11" s="52">
        <v>0.2</v>
      </c>
      <c r="F11" s="53">
        <v>0.8</v>
      </c>
      <c r="G11" s="53">
        <v>0.9</v>
      </c>
      <c r="H11" s="53">
        <v>1</v>
      </c>
      <c r="I11" s="93">
        <f>Datos!D60</f>
        <v>70</v>
      </c>
      <c r="J11" s="55">
        <f>Datos!D61</f>
        <v>14</v>
      </c>
    </row>
    <row r="12" spans="1:10" ht="51" x14ac:dyDescent="0.25">
      <c r="A12" s="48">
        <v>4</v>
      </c>
      <c r="B12" s="49" t="s">
        <v>121</v>
      </c>
      <c r="C12" s="50" t="s">
        <v>123</v>
      </c>
      <c r="D12" s="51" t="s">
        <v>124</v>
      </c>
      <c r="E12" s="52">
        <v>0.1</v>
      </c>
      <c r="F12" s="53">
        <v>0.8</v>
      </c>
      <c r="G12" s="53">
        <v>0.9</v>
      </c>
      <c r="H12" s="53">
        <v>1</v>
      </c>
      <c r="I12" s="93">
        <f>Datos!E78</f>
        <v>60</v>
      </c>
      <c r="J12" s="112">
        <f>Datos!E79</f>
        <v>6</v>
      </c>
    </row>
    <row r="13" spans="1:10" ht="51" x14ac:dyDescent="0.25">
      <c r="A13" s="48">
        <v>5</v>
      </c>
      <c r="B13" s="49" t="s">
        <v>154</v>
      </c>
      <c r="C13" s="50" t="s">
        <v>155</v>
      </c>
      <c r="D13" s="51" t="s">
        <v>156</v>
      </c>
      <c r="E13" s="52">
        <v>0.1</v>
      </c>
      <c r="F13" s="53">
        <v>0.8</v>
      </c>
      <c r="G13" s="53">
        <v>0.9</v>
      </c>
      <c r="H13" s="53">
        <v>1</v>
      </c>
      <c r="I13" s="93">
        <f>+Datos!D94</f>
        <v>70</v>
      </c>
      <c r="J13" s="112">
        <f>+Datos!D95</f>
        <v>7</v>
      </c>
    </row>
    <row r="14" spans="1:10" ht="51" x14ac:dyDescent="0.25">
      <c r="A14" s="48">
        <v>6</v>
      </c>
      <c r="B14" s="49" t="s">
        <v>135</v>
      </c>
      <c r="C14" s="50" t="s">
        <v>136</v>
      </c>
      <c r="D14" s="51" t="s">
        <v>99</v>
      </c>
      <c r="E14" s="52">
        <v>0.2</v>
      </c>
      <c r="F14" s="53">
        <v>0.8</v>
      </c>
      <c r="G14" s="53">
        <v>0.9</v>
      </c>
      <c r="H14" s="53">
        <v>1</v>
      </c>
      <c r="I14" s="54">
        <f>Datos!F112</f>
        <v>0.6547085201793722</v>
      </c>
      <c r="J14" s="55">
        <f>Datos!F113</f>
        <v>13.094170403587443</v>
      </c>
    </row>
    <row r="15" spans="1:10" ht="38.25" x14ac:dyDescent="0.25">
      <c r="A15" s="48">
        <v>7</v>
      </c>
      <c r="B15" s="49" t="s">
        <v>44</v>
      </c>
      <c r="C15" s="50" t="s">
        <v>45</v>
      </c>
      <c r="D15" s="51" t="s">
        <v>124</v>
      </c>
      <c r="E15" s="52">
        <v>0.1</v>
      </c>
      <c r="F15" s="53">
        <v>0.8</v>
      </c>
      <c r="G15" s="53">
        <v>0.9</v>
      </c>
      <c r="H15" s="53">
        <v>1</v>
      </c>
      <c r="I15" s="54">
        <f>Datos!H127</f>
        <v>0.85578747628083496</v>
      </c>
      <c r="J15" s="55">
        <f>Datos!H128</f>
        <v>8.5578747628083498</v>
      </c>
    </row>
    <row r="16" spans="1:10" ht="38.25" x14ac:dyDescent="0.25">
      <c r="A16" s="156">
        <v>8</v>
      </c>
      <c r="B16" s="49" t="s">
        <v>44</v>
      </c>
      <c r="C16" s="50" t="s">
        <v>157</v>
      </c>
      <c r="D16" s="51" t="s">
        <v>156</v>
      </c>
      <c r="E16" s="52">
        <v>0.1</v>
      </c>
      <c r="F16" s="53">
        <v>0.8</v>
      </c>
      <c r="G16" s="53">
        <v>0.9</v>
      </c>
      <c r="H16" s="53">
        <v>1</v>
      </c>
      <c r="I16" s="54">
        <f>+Datos!F142</f>
        <v>0.43356643356643354</v>
      </c>
      <c r="J16" s="55">
        <f>+Datos!F143</f>
        <v>4.335664335664335</v>
      </c>
    </row>
    <row r="17" spans="1:10" x14ac:dyDescent="0.25">
      <c r="A17" s="56"/>
      <c r="B17" s="57"/>
      <c r="C17" s="58"/>
      <c r="D17" s="58"/>
      <c r="E17" s="59"/>
      <c r="F17" s="60"/>
      <c r="G17" s="60"/>
      <c r="H17" s="60"/>
      <c r="I17" s="61"/>
      <c r="J17" s="61"/>
    </row>
    <row r="18" spans="1:10" ht="15.75" x14ac:dyDescent="0.3">
      <c r="A18" s="62"/>
      <c r="B18" s="63"/>
      <c r="C18" s="63"/>
      <c r="D18" s="63"/>
      <c r="E18" s="157"/>
      <c r="F18" s="64"/>
      <c r="G18" s="65"/>
      <c r="H18" s="65"/>
      <c r="I18" s="56" t="s">
        <v>39</v>
      </c>
      <c r="J18" s="66">
        <f>SUM(J9:J15)</f>
        <v>57.989166378516998</v>
      </c>
    </row>
    <row r="19" spans="1:10" ht="57" customHeight="1" x14ac:dyDescent="0.25">
      <c r="A19" s="150" t="s">
        <v>120</v>
      </c>
      <c r="B19" s="150"/>
      <c r="C19" s="150"/>
      <c r="D19" s="150"/>
      <c r="E19" s="150"/>
      <c r="F19" s="150"/>
      <c r="G19" s="150"/>
      <c r="H19" s="150"/>
      <c r="I19" s="150"/>
      <c r="J19" s="150"/>
    </row>
    <row r="20" spans="1:10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</row>
  </sheetData>
  <mergeCells count="13">
    <mergeCell ref="I7:I8"/>
    <mergeCell ref="J7:J8"/>
    <mergeCell ref="A19:J19"/>
    <mergeCell ref="B1:J1"/>
    <mergeCell ref="B3:J3"/>
    <mergeCell ref="B4:J4"/>
    <mergeCell ref="A6:J6"/>
    <mergeCell ref="A7:A8"/>
    <mergeCell ref="B7:B8"/>
    <mergeCell ref="C7:C8"/>
    <mergeCell ref="D7:D8"/>
    <mergeCell ref="E7:E8"/>
    <mergeCell ref="F7:H7"/>
  </mergeCells>
  <phoneticPr fontId="22" type="noConversion"/>
  <printOptions horizontalCentered="1" verticalCentered="1"/>
  <pageMargins left="0.31496062992125984" right="0.31496062992125984" top="0.35433070866141736" bottom="0.35433070866141736" header="0.19685039370078741" footer="0.19685039370078741"/>
  <pageSetup scale="8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Formato</vt:lpstr>
      <vt:lpstr>Datos!Área_de_impresión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2019-10-10T22:26:43Z</dcterms:modified>
</cp:coreProperties>
</file>